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Звітність 2023\4 Рік 2023\"/>
    </mc:Choice>
  </mc:AlternateContent>
  <bookViews>
    <workbookView xWindow="0" yWindow="0" windowWidth="15435" windowHeight="12270" tabRatio="915" firstSheet="2" activeTab="10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4">'Розшифровка з розр з бюджет'!$4:$5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Коефіцієнти'!$A$1:$H$25</definedName>
    <definedName name="_xlnm.Print_Area" localSheetId="10">'6.1. Інша інфо_1'!$A$1:$O$70</definedName>
    <definedName name="_xlnm.Print_Area" localSheetId="11">'6.2. Інша інфо_2'!$A$1:$AF$67</definedName>
    <definedName name="_xlnm.Print_Area" localSheetId="1">'I. Фін результат'!$A$1:$I$103</definedName>
    <definedName name="_xlnm.Print_Area" localSheetId="7">'IV. Кап. інвестиції'!$A$1:$H$21</definedName>
    <definedName name="_xlnm.Print_Area" localSheetId="12">'VII Статутн. капіт'!$A$1:$H$17</definedName>
    <definedName name="_xlnm.Print_Area" localSheetId="3">'ІІ. Розр. з бюджетом'!$A$1:$H$50</definedName>
    <definedName name="_xlnm.Print_Area" localSheetId="5">'ІІІ. Рух грош. коштів'!$A$1:$H$77</definedName>
    <definedName name="_xlnm.Print_Area" localSheetId="0">'Осн. фін. пок.'!$A$1:$H$134</definedName>
    <definedName name="_xlnm.Print_Area" localSheetId="8">'Розшифровка до капівидатків'!$A$1:$G$56</definedName>
    <definedName name="_xlnm.Print_Area" localSheetId="6">'Розшифровка до Руху'!$A$1:$G$97</definedName>
    <definedName name="_xlnm.Print_Area" localSheetId="13">'Розшифровка до Статутного'!$A$1:$G$19</definedName>
    <definedName name="_xlnm.Print_Area" localSheetId="4">'Розшифровка з розр з бюджет'!$A$1:$G$35</definedName>
    <definedName name="_xlnm.Print_Area" localSheetId="2">'Розшифровка фінрезультати'!$A$1:$G$56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G8" i="2" l="1"/>
  <c r="G41" i="10" l="1"/>
  <c r="AF49" i="9" l="1"/>
  <c r="V49" i="9"/>
  <c r="W39" i="9"/>
  <c r="W40" i="9"/>
  <c r="W41" i="9"/>
  <c r="X40" i="9"/>
  <c r="AA40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D40" i="9"/>
  <c r="AC40" i="9"/>
  <c r="AC39" i="9"/>
  <c r="AC50" i="9"/>
  <c r="U39" i="9"/>
  <c r="V39" i="9"/>
  <c r="U29" i="9"/>
  <c r="V29" i="9"/>
  <c r="F94" i="14" l="1"/>
  <c r="F95" i="14"/>
  <c r="F96" i="14"/>
  <c r="F97" i="14"/>
  <c r="F98" i="14"/>
  <c r="F99" i="14"/>
  <c r="F100" i="14"/>
  <c r="F101" i="14"/>
  <c r="F102" i="14"/>
  <c r="F103" i="14"/>
  <c r="F93" i="14"/>
  <c r="D98" i="14"/>
  <c r="AD45" i="9"/>
  <c r="AD35" i="9"/>
  <c r="AD30" i="9"/>
  <c r="AD36" i="9"/>
  <c r="AD37" i="9"/>
  <c r="AD38" i="9"/>
  <c r="AD41" i="9"/>
  <c r="AD42" i="9"/>
  <c r="AD43" i="9"/>
  <c r="AD44" i="9"/>
  <c r="AD47" i="9"/>
  <c r="AD48" i="9"/>
  <c r="AC35" i="9"/>
  <c r="AC30" i="9"/>
  <c r="AC36" i="9"/>
  <c r="AC37" i="9"/>
  <c r="AC38" i="9"/>
  <c r="AC41" i="9"/>
  <c r="AC42" i="9"/>
  <c r="AC43" i="9"/>
  <c r="AC44" i="9"/>
  <c r="AC45" i="9"/>
  <c r="AC47" i="9"/>
  <c r="AC48" i="9"/>
  <c r="R29" i="9"/>
  <c r="Q29" i="9"/>
  <c r="Q49" i="9" s="1"/>
  <c r="Z29" i="9"/>
  <c r="AA41" i="9"/>
  <c r="AA42" i="9"/>
  <c r="AA43" i="9"/>
  <c r="AA44" i="9"/>
  <c r="AA45" i="9"/>
  <c r="AA46" i="9"/>
  <c r="AA47" i="9"/>
  <c r="AA48" i="9"/>
  <c r="Z39" i="9"/>
  <c r="AA39" i="9" s="1"/>
  <c r="E24" i="23"/>
  <c r="E56" i="22"/>
  <c r="AE30" i="9" l="1"/>
  <c r="AD29" i="9"/>
  <c r="E14" i="22" l="1"/>
  <c r="P27" i="18"/>
  <c r="Q27" i="18"/>
  <c r="R27" i="18" s="1"/>
  <c r="F10" i="18" l="1"/>
  <c r="F11" i="18"/>
  <c r="F13" i="18"/>
  <c r="F14" i="18"/>
  <c r="F15" i="18"/>
  <c r="F16" i="18"/>
  <c r="F9" i="18"/>
  <c r="E21" i="22"/>
  <c r="F39" i="19" l="1"/>
  <c r="F61" i="18"/>
  <c r="F24" i="18"/>
  <c r="F19" i="18"/>
  <c r="F30" i="18"/>
  <c r="F22" i="18"/>
  <c r="F20" i="18"/>
  <c r="F23" i="18"/>
  <c r="F29" i="18"/>
  <c r="F26" i="18"/>
  <c r="G12" i="22" l="1"/>
  <c r="F12" i="22"/>
  <c r="F33" i="19"/>
  <c r="F28" i="19"/>
  <c r="F10" i="19"/>
  <c r="F8" i="19"/>
  <c r="F20" i="19"/>
  <c r="F31" i="19"/>
  <c r="F38" i="19"/>
  <c r="F29" i="19"/>
  <c r="F25" i="19"/>
  <c r="F76" i="2"/>
  <c r="F71" i="2"/>
  <c r="F23" i="2"/>
  <c r="F33" i="2"/>
  <c r="F32" i="2"/>
  <c r="F31" i="2"/>
  <c r="F27" i="2"/>
  <c r="F26" i="2"/>
  <c r="F25" i="2"/>
  <c r="F24" i="2"/>
  <c r="F17" i="2"/>
  <c r="F16" i="2"/>
  <c r="F15" i="2"/>
  <c r="F14" i="2"/>
  <c r="F13" i="2"/>
  <c r="F12" i="2"/>
  <c r="F11" i="2"/>
  <c r="F10" i="2"/>
  <c r="F9" i="2"/>
  <c r="F8" i="2"/>
  <c r="D94" i="2"/>
  <c r="E48" i="21"/>
  <c r="F46" i="2"/>
  <c r="E34" i="21"/>
  <c r="F41" i="21"/>
  <c r="G41" i="21"/>
  <c r="F40" i="21"/>
  <c r="G40" i="21"/>
  <c r="D34" i="21"/>
  <c r="C34" i="21"/>
  <c r="E20" i="21"/>
  <c r="E6" i="21"/>
  <c r="D126" i="14" l="1"/>
  <c r="D125" i="14"/>
  <c r="D124" i="14"/>
  <c r="D123" i="14"/>
  <c r="D121" i="14"/>
  <c r="D120" i="14"/>
  <c r="D119" i="14"/>
  <c r="I23" i="10"/>
  <c r="D41" i="22" l="1"/>
  <c r="D6" i="21"/>
  <c r="E25" i="14"/>
  <c r="M37" i="10"/>
  <c r="M38" i="10"/>
  <c r="J36" i="10"/>
  <c r="O35" i="10" l="1"/>
  <c r="O36" i="10"/>
  <c r="O37" i="10"/>
  <c r="O39" i="10"/>
  <c r="O40" i="10"/>
  <c r="N35" i="10"/>
  <c r="N36" i="10"/>
  <c r="N37" i="10"/>
  <c r="N39" i="10"/>
  <c r="N40" i="10"/>
  <c r="M35" i="10"/>
  <c r="M36" i="10"/>
  <c r="M39" i="10"/>
  <c r="M40" i="10"/>
  <c r="L35" i="10"/>
  <c r="L36" i="10"/>
  <c r="L37" i="10"/>
  <c r="L38" i="10"/>
  <c r="L39" i="10"/>
  <c r="L40" i="10"/>
  <c r="K36" i="10"/>
  <c r="K37" i="10"/>
  <c r="K38" i="10"/>
  <c r="K39" i="10"/>
  <c r="K40" i="10"/>
  <c r="J37" i="10"/>
  <c r="J38" i="10"/>
  <c r="J39" i="10"/>
  <c r="J40" i="10"/>
  <c r="I38" i="10"/>
  <c r="E80" i="22" l="1"/>
  <c r="D51" i="18" s="1"/>
  <c r="E77" i="22"/>
  <c r="E74" i="22"/>
  <c r="G47" i="22"/>
  <c r="G48" i="22"/>
  <c r="G49" i="22"/>
  <c r="G50" i="22"/>
  <c r="G51" i="22"/>
  <c r="G52" i="22"/>
  <c r="G53" i="22"/>
  <c r="G54" i="22"/>
  <c r="G55" i="22"/>
  <c r="F48" i="22"/>
  <c r="F55" i="22"/>
  <c r="F54" i="22"/>
  <c r="F53" i="22"/>
  <c r="F52" i="22"/>
  <c r="F51" i="22"/>
  <c r="F50" i="22"/>
  <c r="F49" i="22"/>
  <c r="F47" i="22"/>
  <c r="G58" i="22"/>
  <c r="G59" i="22"/>
  <c r="G60" i="22"/>
  <c r="G61" i="22"/>
  <c r="G62" i="22"/>
  <c r="G63" i="22"/>
  <c r="G64" i="22"/>
  <c r="G65" i="22"/>
  <c r="G66" i="22"/>
  <c r="G67" i="22"/>
  <c r="G70" i="22"/>
  <c r="G68" i="22"/>
  <c r="G69" i="22"/>
  <c r="F58" i="22"/>
  <c r="F59" i="22"/>
  <c r="F60" i="22"/>
  <c r="F61" i="22"/>
  <c r="F62" i="22"/>
  <c r="F63" i="22"/>
  <c r="F64" i="22"/>
  <c r="F65" i="22"/>
  <c r="F66" i="22"/>
  <c r="F67" i="22"/>
  <c r="F70" i="22"/>
  <c r="F68" i="22"/>
  <c r="F69" i="22"/>
  <c r="E71" i="22"/>
  <c r="E41" i="22"/>
  <c r="C41" i="22"/>
  <c r="E10" i="23"/>
  <c r="AA38" i="9"/>
  <c r="AA37" i="9"/>
  <c r="AA29" i="9" l="1"/>
  <c r="Z49" i="9" l="1"/>
  <c r="C24" i="23" l="1"/>
  <c r="C10" i="23"/>
  <c r="C8" i="22"/>
  <c r="D24" i="23"/>
  <c r="G21" i="23"/>
  <c r="D10" i="23"/>
  <c r="F18" i="10"/>
  <c r="F22" i="10"/>
  <c r="I19" i="10" l="1"/>
  <c r="M8" i="2" l="1"/>
  <c r="L8" i="2"/>
  <c r="D8" i="22" l="1"/>
  <c r="E12" i="18" s="1"/>
  <c r="E8" i="22"/>
  <c r="D12" i="18" s="1"/>
  <c r="F12" i="18" s="1"/>
  <c r="AD34" i="9" l="1"/>
  <c r="AC34" i="9"/>
  <c r="AF30" i="9"/>
  <c r="X30" i="9"/>
  <c r="X34" i="9"/>
  <c r="X35" i="9"/>
  <c r="X36" i="9"/>
  <c r="X41" i="9"/>
  <c r="X42" i="9"/>
  <c r="X45" i="9"/>
  <c r="X43" i="9"/>
  <c r="X44" i="9"/>
  <c r="X47" i="9"/>
  <c r="X48" i="9"/>
  <c r="U46" i="9"/>
  <c r="V46" i="9"/>
  <c r="AD46" i="9" s="1"/>
  <c r="AC29" i="9"/>
  <c r="W47" i="9"/>
  <c r="W48" i="9"/>
  <c r="W44" i="9"/>
  <c r="W42" i="9"/>
  <c r="W34" i="9"/>
  <c r="W35" i="9"/>
  <c r="W30" i="9"/>
  <c r="W36" i="9"/>
  <c r="T29" i="9"/>
  <c r="AC46" i="9" l="1"/>
  <c r="AD39" i="9"/>
  <c r="X29" i="9"/>
  <c r="X46" i="9"/>
  <c r="X39" i="9"/>
  <c r="U49" i="9"/>
  <c r="W29" i="9"/>
  <c r="AC49" i="9" l="1"/>
  <c r="AD49" i="9"/>
  <c r="X49" i="9"/>
  <c r="W49" i="9"/>
  <c r="D90" i="2"/>
  <c r="F90" i="2" s="1"/>
  <c r="D92" i="2"/>
  <c r="F92" i="2" s="1"/>
  <c r="D91" i="2"/>
  <c r="I21" i="10"/>
  <c r="I25" i="10" s="1"/>
  <c r="I20" i="10"/>
  <c r="AE49" i="9" l="1"/>
  <c r="F91" i="2"/>
  <c r="I18" i="10"/>
  <c r="I22" i="10" s="1"/>
  <c r="E42" i="21"/>
  <c r="D58" i="2" s="1"/>
  <c r="D93" i="2" l="1"/>
  <c r="F93" i="2" s="1"/>
  <c r="F37" i="10" l="1"/>
  <c r="D42" i="21"/>
  <c r="D20" i="21"/>
  <c r="F10" i="21"/>
  <c r="G10" i="21"/>
  <c r="D41" i="10" l="1"/>
  <c r="M34" i="10"/>
  <c r="I40" i="10"/>
  <c r="F40" i="10"/>
  <c r="I39" i="10"/>
  <c r="F39" i="10"/>
  <c r="I37" i="10"/>
  <c r="I36" i="10"/>
  <c r="F36" i="10"/>
  <c r="K35" i="10"/>
  <c r="J35" i="10"/>
  <c r="I35" i="10"/>
  <c r="F35" i="10"/>
  <c r="N34" i="10"/>
  <c r="K34" i="10"/>
  <c r="J34" i="10"/>
  <c r="I34" i="10"/>
  <c r="F34" i="10"/>
  <c r="G10" i="22"/>
  <c r="G11" i="22"/>
  <c r="G13" i="22"/>
  <c r="F10" i="22"/>
  <c r="F11" i="22"/>
  <c r="F13" i="22"/>
  <c r="G9" i="22"/>
  <c r="F9" i="22"/>
  <c r="G23" i="22"/>
  <c r="G24" i="22"/>
  <c r="G25" i="22"/>
  <c r="G27" i="22"/>
  <c r="G30" i="22"/>
  <c r="F23" i="22"/>
  <c r="F24" i="22"/>
  <c r="F25" i="22"/>
  <c r="F27" i="22"/>
  <c r="F30" i="22"/>
  <c r="G22" i="22"/>
  <c r="F22" i="22"/>
  <c r="G44" i="21"/>
  <c r="G43" i="21"/>
  <c r="F43" i="21"/>
  <c r="G36" i="21"/>
  <c r="G39" i="21"/>
  <c r="G37" i="21"/>
  <c r="G38" i="21"/>
  <c r="G35" i="21"/>
  <c r="F36" i="21"/>
  <c r="F39" i="21"/>
  <c r="F37" i="21"/>
  <c r="F38" i="21"/>
  <c r="F35" i="21"/>
  <c r="G8" i="21"/>
  <c r="G9" i="21"/>
  <c r="G11" i="21"/>
  <c r="G12" i="21"/>
  <c r="G13" i="21"/>
  <c r="G14" i="21"/>
  <c r="G18" i="21"/>
  <c r="G15" i="21"/>
  <c r="G16" i="21"/>
  <c r="G17" i="21"/>
  <c r="G7" i="21"/>
  <c r="G22" i="21"/>
  <c r="G23" i="21"/>
  <c r="G24" i="21"/>
  <c r="G25" i="21"/>
  <c r="G30" i="21"/>
  <c r="G26" i="21"/>
  <c r="G27" i="21"/>
  <c r="G28" i="21"/>
  <c r="G29" i="21"/>
  <c r="G21" i="21"/>
  <c r="F33" i="21"/>
  <c r="G43" i="22"/>
  <c r="G42" i="22"/>
  <c r="G44" i="22"/>
  <c r="G45" i="22"/>
  <c r="F43" i="22"/>
  <c r="F42" i="22"/>
  <c r="F44" i="22"/>
  <c r="F45" i="22"/>
  <c r="G57" i="22"/>
  <c r="F57" i="22"/>
  <c r="G26" i="23"/>
  <c r="G18" i="23"/>
  <c r="G17" i="23"/>
  <c r="G15" i="23"/>
  <c r="G25" i="23"/>
  <c r="G33" i="23"/>
  <c r="F26" i="23"/>
  <c r="F17" i="23"/>
  <c r="F15" i="23"/>
  <c r="D56" i="22"/>
  <c r="C56" i="22"/>
  <c r="D21" i="22"/>
  <c r="C21" i="22"/>
  <c r="C33" i="18" s="1"/>
  <c r="C85" i="22"/>
  <c r="C42" i="21"/>
  <c r="F44" i="21"/>
  <c r="C20" i="21"/>
  <c r="F29" i="21"/>
  <c r="F28" i="21"/>
  <c r="F27" i="21"/>
  <c r="F26" i="21"/>
  <c r="F30" i="21"/>
  <c r="F25" i="21"/>
  <c r="F24" i="21"/>
  <c r="F23" i="21"/>
  <c r="F22" i="21"/>
  <c r="F21" i="21"/>
  <c r="C6" i="21"/>
  <c r="C17" i="2" s="1"/>
  <c r="F17" i="21"/>
  <c r="F16" i="21"/>
  <c r="F15" i="21"/>
  <c r="F18" i="21"/>
  <c r="F14" i="21"/>
  <c r="F13" i="21"/>
  <c r="F12" i="21"/>
  <c r="F11" i="21"/>
  <c r="F9" i="21"/>
  <c r="F8" i="21"/>
  <c r="F7" i="21"/>
  <c r="F20" i="21"/>
  <c r="C31" i="21"/>
  <c r="D31" i="21"/>
  <c r="E31" i="21"/>
  <c r="F32" i="21"/>
  <c r="G32" i="21"/>
  <c r="G33" i="21"/>
  <c r="G34" i="21"/>
  <c r="F34" i="21"/>
  <c r="G42" i="21"/>
  <c r="F45" i="21"/>
  <c r="G45" i="21"/>
  <c r="F47" i="21"/>
  <c r="G47" i="21"/>
  <c r="C48" i="21"/>
  <c r="D48" i="21"/>
  <c r="G48" i="21" s="1"/>
  <c r="J41" i="10" l="1"/>
  <c r="F21" i="22"/>
  <c r="L34" i="10"/>
  <c r="O34" i="10"/>
  <c r="F41" i="22"/>
  <c r="F31" i="21"/>
  <c r="F48" i="21"/>
  <c r="F42" i="21"/>
  <c r="G31" i="21"/>
  <c r="G20" i="21"/>
  <c r="M41" i="10"/>
  <c r="N69" i="10" l="1"/>
  <c r="N68" i="10"/>
  <c r="N66" i="10" s="1"/>
  <c r="N65" i="10"/>
  <c r="N64" i="10"/>
  <c r="N61" i="10"/>
  <c r="N60" i="10"/>
  <c r="N49" i="9"/>
  <c r="D82" i="14" s="1"/>
  <c r="M49" i="9"/>
  <c r="P49" i="9" s="1"/>
  <c r="R49" i="9" s="1"/>
  <c r="D83" i="14" s="1"/>
  <c r="AB29" i="9"/>
  <c r="W43" i="9"/>
  <c r="T43" i="9"/>
  <c r="S43" i="9"/>
  <c r="S29" i="9"/>
  <c r="O43" i="9"/>
  <c r="P43" i="9"/>
  <c r="P29" i="9"/>
  <c r="O29" i="9"/>
  <c r="E83" i="14"/>
  <c r="D84" i="14"/>
  <c r="Y49" i="9"/>
  <c r="E85" i="14" s="1"/>
  <c r="D85" i="14"/>
  <c r="AA19" i="9"/>
  <c r="AD19" i="9"/>
  <c r="AD18" i="9"/>
  <c r="AA18" i="9"/>
  <c r="U20" i="9"/>
  <c r="X20" i="9"/>
  <c r="D21" i="2" s="1"/>
  <c r="R20" i="9"/>
  <c r="C21" i="2" s="1"/>
  <c r="AA8" i="9"/>
  <c r="AD8" i="9"/>
  <c r="AD7" i="9"/>
  <c r="AA7" i="9"/>
  <c r="X9" i="9"/>
  <c r="D20" i="2" s="1"/>
  <c r="U9" i="9"/>
  <c r="R9" i="9"/>
  <c r="C20" i="2" s="1"/>
  <c r="C12" i="20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G12" i="20" s="1"/>
  <c r="D11" i="24"/>
  <c r="E12" i="20" s="1"/>
  <c r="H12" i="20" s="1"/>
  <c r="C11" i="24"/>
  <c r="D7" i="24"/>
  <c r="E11" i="20" s="1"/>
  <c r="E7" i="24"/>
  <c r="D11" i="20" s="1"/>
  <c r="C7" i="24"/>
  <c r="C11" i="20" s="1"/>
  <c r="L66" i="10"/>
  <c r="D116" i="14" s="1"/>
  <c r="J66" i="10"/>
  <c r="E116" i="14" s="1"/>
  <c r="H66" i="10"/>
  <c r="D112" i="14" s="1"/>
  <c r="F66" i="10"/>
  <c r="E112" i="14" s="1"/>
  <c r="D66" i="10"/>
  <c r="F62" i="10"/>
  <c r="E111" i="14" s="1"/>
  <c r="H62" i="10"/>
  <c r="D111" i="14" s="1"/>
  <c r="J62" i="10"/>
  <c r="E115" i="14" s="1"/>
  <c r="L62" i="10"/>
  <c r="F115" i="14" s="1"/>
  <c r="D58" i="10"/>
  <c r="D62" i="10"/>
  <c r="F58" i="10"/>
  <c r="E110" i="14" s="1"/>
  <c r="H58" i="10"/>
  <c r="F110" i="14" s="1"/>
  <c r="J58" i="10"/>
  <c r="E114" i="14" s="1"/>
  <c r="H114" i="14" s="1"/>
  <c r="L58" i="10"/>
  <c r="F114" i="14" s="1"/>
  <c r="N58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F23" i="10"/>
  <c r="F24" i="10"/>
  <c r="I24" i="10"/>
  <c r="F125" i="14" s="1"/>
  <c r="F25" i="10"/>
  <c r="F126" i="14"/>
  <c r="C23" i="10"/>
  <c r="C124" i="14" s="1"/>
  <c r="C24" i="10"/>
  <c r="C125" i="14" s="1"/>
  <c r="C25" i="10"/>
  <c r="C126" i="14" s="1"/>
  <c r="N18" i="10"/>
  <c r="C18" i="10"/>
  <c r="F14" i="10"/>
  <c r="I14" i="10"/>
  <c r="C14" i="10"/>
  <c r="F10" i="10"/>
  <c r="I10" i="10"/>
  <c r="C10" i="10"/>
  <c r="C113" i="14"/>
  <c r="C109" i="14"/>
  <c r="E19" i="11"/>
  <c r="D91" i="14" s="1"/>
  <c r="F19" i="11"/>
  <c r="E91" i="14" s="1"/>
  <c r="G19" i="11"/>
  <c r="F91" i="14" s="1"/>
  <c r="D19" i="11"/>
  <c r="C91" i="14" s="1"/>
  <c r="E15" i="11"/>
  <c r="F15" i="11"/>
  <c r="G15" i="11"/>
  <c r="D15" i="11"/>
  <c r="E14" i="11"/>
  <c r="D90" i="14" s="1"/>
  <c r="F14" i="11"/>
  <c r="E90" i="14" s="1"/>
  <c r="G14" i="11"/>
  <c r="F90" i="14" s="1"/>
  <c r="E124" i="14" l="1"/>
  <c r="F20" i="2"/>
  <c r="AA9" i="9"/>
  <c r="D70" i="10"/>
  <c r="AA20" i="9"/>
  <c r="E20" i="2"/>
  <c r="L22" i="10"/>
  <c r="N62" i="10"/>
  <c r="N70" i="10" s="1"/>
  <c r="C22" i="10"/>
  <c r="C123" i="14" s="1"/>
  <c r="AF29" i="9"/>
  <c r="E21" i="2"/>
  <c r="AD20" i="9"/>
  <c r="N25" i="10"/>
  <c r="N14" i="10"/>
  <c r="N10" i="10"/>
  <c r="G90" i="14"/>
  <c r="H90" i="14"/>
  <c r="G91" i="14"/>
  <c r="H91" i="14"/>
  <c r="G114" i="14"/>
  <c r="L14" i="10"/>
  <c r="G110" i="14"/>
  <c r="D114" i="14"/>
  <c r="F116" i="14"/>
  <c r="D115" i="14"/>
  <c r="D110" i="14"/>
  <c r="H110" i="14"/>
  <c r="H70" i="10"/>
  <c r="F112" i="14"/>
  <c r="J70" i="10"/>
  <c r="F70" i="10"/>
  <c r="L70" i="10"/>
  <c r="F111" i="14"/>
  <c r="D109" i="14"/>
  <c r="D81" i="14"/>
  <c r="E82" i="14"/>
  <c r="AB49" i="9"/>
  <c r="AA49" i="9"/>
  <c r="T49" i="9"/>
  <c r="S49" i="9"/>
  <c r="AE29" i="9"/>
  <c r="O49" i="9"/>
  <c r="AD9" i="9"/>
  <c r="F21" i="2"/>
  <c r="D12" i="20"/>
  <c r="D9" i="20"/>
  <c r="F11" i="24"/>
  <c r="F7" i="24"/>
  <c r="F11" i="20"/>
  <c r="F9" i="20" s="1"/>
  <c r="E9" i="20"/>
  <c r="H9" i="20" s="1"/>
  <c r="H11" i="20"/>
  <c r="G7" i="24"/>
  <c r="G9" i="20"/>
  <c r="G11" i="24"/>
  <c r="L18" i="10"/>
  <c r="L24" i="10"/>
  <c r="E126" i="14"/>
  <c r="N23" i="10"/>
  <c r="F124" i="14"/>
  <c r="L25" i="10"/>
  <c r="L23" i="10"/>
  <c r="N24" i="10"/>
  <c r="E125" i="14"/>
  <c r="G11" i="20" l="1"/>
  <c r="D113" i="14"/>
  <c r="N22" i="10"/>
  <c r="D14" i="11"/>
  <c r="C90" i="14" s="1"/>
  <c r="E106" i="14"/>
  <c r="F106" i="14"/>
  <c r="D103" i="14"/>
  <c r="D106" i="14" s="1"/>
  <c r="E103" i="14"/>
  <c r="G103" i="14" s="1"/>
  <c r="C103" i="14"/>
  <c r="D99" i="14"/>
  <c r="E99" i="14"/>
  <c r="D94" i="14"/>
  <c r="E94" i="14"/>
  <c r="G95" i="14"/>
  <c r="H95" i="14"/>
  <c r="G96" i="14"/>
  <c r="H96" i="14"/>
  <c r="G97" i="14"/>
  <c r="H97" i="14"/>
  <c r="G98" i="14"/>
  <c r="H98" i="14"/>
  <c r="G100" i="14"/>
  <c r="H100" i="14"/>
  <c r="G101" i="14"/>
  <c r="H101" i="14"/>
  <c r="G102" i="14"/>
  <c r="H102" i="14"/>
  <c r="G104" i="14"/>
  <c r="H104" i="14"/>
  <c r="G105" i="14"/>
  <c r="H105" i="14"/>
  <c r="H93" i="14"/>
  <c r="G93" i="14"/>
  <c r="C81" i="14"/>
  <c r="D71" i="14"/>
  <c r="E71" i="14"/>
  <c r="H71" i="14" s="1"/>
  <c r="F71" i="14"/>
  <c r="G71" i="14" s="1"/>
  <c r="C71" i="14"/>
  <c r="E66" i="14"/>
  <c r="C66" i="14"/>
  <c r="E10" i="3"/>
  <c r="E77" i="14" s="1"/>
  <c r="F10" i="3"/>
  <c r="F77" i="14" s="1"/>
  <c r="D10" i="3"/>
  <c r="D77" i="14" s="1"/>
  <c r="C10" i="3"/>
  <c r="C77" i="14" s="1"/>
  <c r="E9" i="3"/>
  <c r="F9" i="3"/>
  <c r="F76" i="14" s="1"/>
  <c r="D9" i="3"/>
  <c r="D76" i="14" s="1"/>
  <c r="C9" i="3"/>
  <c r="C76" i="14" s="1"/>
  <c r="E45" i="23"/>
  <c r="D13" i="3" s="1"/>
  <c r="D80" i="14" s="1"/>
  <c r="D45" i="23"/>
  <c r="E13" i="3" s="1"/>
  <c r="E80" i="14" s="1"/>
  <c r="H80" i="14" s="1"/>
  <c r="C45" i="23"/>
  <c r="C13" i="3" s="1"/>
  <c r="C80" i="14" s="1"/>
  <c r="E42" i="23"/>
  <c r="D12" i="3" s="1"/>
  <c r="D42" i="23"/>
  <c r="E12" i="3" s="1"/>
  <c r="E79" i="14" s="1"/>
  <c r="H79" i="14" s="1"/>
  <c r="C42" i="23"/>
  <c r="C12" i="3" s="1"/>
  <c r="C79" i="14" s="1"/>
  <c r="E39" i="23"/>
  <c r="F11" i="3" s="1"/>
  <c r="F78" i="14" s="1"/>
  <c r="D39" i="23"/>
  <c r="E11" i="3" s="1"/>
  <c r="C39" i="23"/>
  <c r="C11" i="3" s="1"/>
  <c r="C78" i="14" s="1"/>
  <c r="D7" i="23"/>
  <c r="G7" i="23" s="1"/>
  <c r="E7" i="23"/>
  <c r="D8" i="3" s="1"/>
  <c r="D75" i="14" s="1"/>
  <c r="C7" i="23"/>
  <c r="C8" i="3" s="1"/>
  <c r="C75" i="14" s="1"/>
  <c r="F8" i="23"/>
  <c r="G8" i="23"/>
  <c r="F9" i="23"/>
  <c r="G9" i="23"/>
  <c r="G40" i="23"/>
  <c r="G41" i="23"/>
  <c r="F43" i="23"/>
  <c r="G43" i="23"/>
  <c r="F44" i="23"/>
  <c r="G44" i="23"/>
  <c r="F46" i="23"/>
  <c r="G46" i="23"/>
  <c r="F47" i="23"/>
  <c r="G47" i="23"/>
  <c r="H67" i="18"/>
  <c r="G67" i="18"/>
  <c r="C57" i="18"/>
  <c r="D55" i="18"/>
  <c r="E55" i="18"/>
  <c r="F55" i="18"/>
  <c r="H103" i="14" l="1"/>
  <c r="F7" i="23"/>
  <c r="F13" i="3"/>
  <c r="F80" i="14" s="1"/>
  <c r="G80" i="14" s="1"/>
  <c r="D11" i="3"/>
  <c r="D78" i="14" s="1"/>
  <c r="E78" i="14"/>
  <c r="H78" i="14" s="1"/>
  <c r="H11" i="3"/>
  <c r="C6" i="23"/>
  <c r="D6" i="23"/>
  <c r="F8" i="3"/>
  <c r="F75" i="14" s="1"/>
  <c r="E8" i="3"/>
  <c r="E75" i="14" s="1"/>
  <c r="H75" i="14" s="1"/>
  <c r="D79" i="14"/>
  <c r="F12" i="3"/>
  <c r="H12" i="3" s="1"/>
  <c r="E6" i="23"/>
  <c r="G99" i="14"/>
  <c r="G94" i="14"/>
  <c r="H99" i="14"/>
  <c r="H94" i="14"/>
  <c r="E7" i="3"/>
  <c r="G9" i="3"/>
  <c r="G77" i="14"/>
  <c r="H77" i="14"/>
  <c r="H13" i="3"/>
  <c r="H10" i="3"/>
  <c r="E76" i="14"/>
  <c r="H76" i="14" s="1"/>
  <c r="H9" i="3"/>
  <c r="G10" i="3"/>
  <c r="G11" i="3"/>
  <c r="C7" i="3"/>
  <c r="C74" i="14" s="1"/>
  <c r="D42" i="18"/>
  <c r="E42" i="18"/>
  <c r="F42" i="18"/>
  <c r="G42" i="18" s="1"/>
  <c r="C42" i="18"/>
  <c r="C47" i="18"/>
  <c r="G9" i="18"/>
  <c r="H9" i="18"/>
  <c r="G10" i="18"/>
  <c r="H10" i="18"/>
  <c r="G11" i="18"/>
  <c r="H11" i="18"/>
  <c r="G13" i="18"/>
  <c r="H13" i="18"/>
  <c r="G14" i="18"/>
  <c r="H14" i="18"/>
  <c r="G15" i="18"/>
  <c r="H15" i="18"/>
  <c r="G16" i="18"/>
  <c r="H16" i="18"/>
  <c r="G19" i="18"/>
  <c r="H19" i="18"/>
  <c r="G20" i="18"/>
  <c r="H20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7" i="18"/>
  <c r="H37" i="18"/>
  <c r="G38" i="18"/>
  <c r="H38" i="18"/>
  <c r="G39" i="18"/>
  <c r="H39" i="18"/>
  <c r="H42" i="18"/>
  <c r="G43" i="18"/>
  <c r="H43" i="18"/>
  <c r="G55" i="18"/>
  <c r="H55" i="18"/>
  <c r="G56" i="18"/>
  <c r="H56" i="18"/>
  <c r="G59" i="18"/>
  <c r="H59" i="18"/>
  <c r="G60" i="18"/>
  <c r="H60" i="18"/>
  <c r="G61" i="18"/>
  <c r="H61" i="18"/>
  <c r="G62" i="18"/>
  <c r="H62" i="18"/>
  <c r="G91" i="22"/>
  <c r="F91" i="22"/>
  <c r="G90" i="22"/>
  <c r="F90" i="22"/>
  <c r="E89" i="22"/>
  <c r="D89" i="22"/>
  <c r="C89" i="22"/>
  <c r="C63" i="18" s="1"/>
  <c r="C58" i="18" s="1"/>
  <c r="G87" i="22"/>
  <c r="F87" i="22"/>
  <c r="G86" i="22"/>
  <c r="F86" i="22"/>
  <c r="E85" i="22"/>
  <c r="D85" i="22"/>
  <c r="G82" i="22"/>
  <c r="F82" i="22"/>
  <c r="G81" i="22"/>
  <c r="F81" i="22"/>
  <c r="D80" i="22"/>
  <c r="G80" i="22" s="1"/>
  <c r="C80" i="22"/>
  <c r="C51" i="18" s="1"/>
  <c r="G79" i="22"/>
  <c r="F79" i="22"/>
  <c r="G78" i="22"/>
  <c r="F78" i="22"/>
  <c r="D77" i="22"/>
  <c r="G77" i="22" s="1"/>
  <c r="C77" i="22"/>
  <c r="C50" i="18" s="1"/>
  <c r="G76" i="22"/>
  <c r="F76" i="22"/>
  <c r="G75" i="22"/>
  <c r="F75" i="22"/>
  <c r="F49" i="18"/>
  <c r="D74" i="22"/>
  <c r="C74" i="22"/>
  <c r="C49" i="18" s="1"/>
  <c r="G73" i="22"/>
  <c r="F73" i="22"/>
  <c r="G72" i="22"/>
  <c r="F72" i="22"/>
  <c r="D71" i="22"/>
  <c r="G71" i="22" s="1"/>
  <c r="C71" i="22"/>
  <c r="F56" i="22"/>
  <c r="G56" i="22"/>
  <c r="G46" i="22"/>
  <c r="F46" i="22"/>
  <c r="E46" i="18"/>
  <c r="D46" i="18"/>
  <c r="C46" i="18"/>
  <c r="G40" i="22"/>
  <c r="F40" i="22"/>
  <c r="G39" i="22"/>
  <c r="F39" i="22"/>
  <c r="D38" i="22"/>
  <c r="E45" i="18" s="1"/>
  <c r="H45" i="18" s="1"/>
  <c r="E38" i="22"/>
  <c r="F45" i="18" s="1"/>
  <c r="C38" i="22"/>
  <c r="G35" i="22"/>
  <c r="F35" i="22"/>
  <c r="G34" i="22"/>
  <c r="F34" i="22"/>
  <c r="D33" i="22"/>
  <c r="E40" i="18" s="1"/>
  <c r="H40" i="18" s="1"/>
  <c r="E33" i="22"/>
  <c r="F40" i="18" s="1"/>
  <c r="C33" i="22"/>
  <c r="C40" i="18" s="1"/>
  <c r="C36" i="18" s="1"/>
  <c r="G29" i="22"/>
  <c r="F29" i="22"/>
  <c r="F20" i="22"/>
  <c r="G20" i="22"/>
  <c r="F19" i="22"/>
  <c r="G19" i="22"/>
  <c r="D18" i="22"/>
  <c r="E31" i="18" s="1"/>
  <c r="E21" i="18" s="1"/>
  <c r="E18" i="22"/>
  <c r="D21" i="18" s="1"/>
  <c r="C18" i="22"/>
  <c r="C31" i="18" s="1"/>
  <c r="C21" i="18" s="1"/>
  <c r="D14" i="22"/>
  <c r="E17" i="18" s="1"/>
  <c r="F17" i="18"/>
  <c r="C14" i="22"/>
  <c r="F15" i="22"/>
  <c r="G15" i="22"/>
  <c r="G8" i="22"/>
  <c r="G52" i="14"/>
  <c r="H52" i="14"/>
  <c r="D53" i="14"/>
  <c r="E53" i="14"/>
  <c r="F53" i="14"/>
  <c r="D54" i="14"/>
  <c r="D122" i="14" s="1"/>
  <c r="E54" i="14"/>
  <c r="E122" i="14" s="1"/>
  <c r="F54" i="14"/>
  <c r="F122" i="14" s="1"/>
  <c r="D55" i="14"/>
  <c r="E55" i="14"/>
  <c r="F55" i="14"/>
  <c r="D56" i="14"/>
  <c r="E56" i="14"/>
  <c r="F56" i="14"/>
  <c r="E57" i="14"/>
  <c r="D42" i="14"/>
  <c r="E42" i="14"/>
  <c r="F42" i="14"/>
  <c r="D43" i="14"/>
  <c r="E43" i="14"/>
  <c r="H43" i="14" s="1"/>
  <c r="F43" i="14"/>
  <c r="D44" i="14"/>
  <c r="E44" i="14"/>
  <c r="H44" i="14" s="1"/>
  <c r="F44" i="14"/>
  <c r="D45" i="14"/>
  <c r="E45" i="14"/>
  <c r="H45" i="14" s="1"/>
  <c r="F45" i="14"/>
  <c r="G45" i="14" s="1"/>
  <c r="D35" i="14"/>
  <c r="E35" i="14"/>
  <c r="H35" i="14" s="1"/>
  <c r="F35" i="14"/>
  <c r="G35" i="14" s="1"/>
  <c r="D36" i="14"/>
  <c r="E36" i="14"/>
  <c r="H36" i="14" s="1"/>
  <c r="F36" i="14"/>
  <c r="D37" i="14"/>
  <c r="E37" i="14"/>
  <c r="H37" i="14" s="1"/>
  <c r="F37" i="14"/>
  <c r="D38" i="14"/>
  <c r="E38" i="14"/>
  <c r="H38" i="14" s="1"/>
  <c r="F38" i="14"/>
  <c r="G38" i="14" s="1"/>
  <c r="G74" i="22" l="1"/>
  <c r="F77" i="22"/>
  <c r="F74" i="22"/>
  <c r="F80" i="22"/>
  <c r="C18" i="18"/>
  <c r="D48" i="18"/>
  <c r="E37" i="22"/>
  <c r="G13" i="3"/>
  <c r="H8" i="3"/>
  <c r="G36" i="14"/>
  <c r="G43" i="14"/>
  <c r="G55" i="14"/>
  <c r="G37" i="14"/>
  <c r="G44" i="14"/>
  <c r="G78" i="14"/>
  <c r="F18" i="22"/>
  <c r="G18" i="22"/>
  <c r="D7" i="3"/>
  <c r="D74" i="14" s="1"/>
  <c r="E17" i="11" s="1"/>
  <c r="G75" i="14"/>
  <c r="G8" i="3"/>
  <c r="H17" i="18"/>
  <c r="F7" i="3"/>
  <c r="H7" i="3" s="1"/>
  <c r="F79" i="14"/>
  <c r="G79" i="14" s="1"/>
  <c r="G12" i="3"/>
  <c r="H55" i="14"/>
  <c r="H54" i="14"/>
  <c r="G42" i="14"/>
  <c r="D67" i="14"/>
  <c r="F71" i="22"/>
  <c r="F48" i="18"/>
  <c r="D17" i="18"/>
  <c r="D8" i="18" s="1"/>
  <c r="E58" i="14"/>
  <c r="H56" i="14"/>
  <c r="G56" i="14"/>
  <c r="H122" i="14"/>
  <c r="G122" i="14"/>
  <c r="G54" i="14"/>
  <c r="G53" i="14"/>
  <c r="H53" i="14"/>
  <c r="H42" i="14"/>
  <c r="E74" i="14"/>
  <c r="F17" i="11" s="1"/>
  <c r="G76" i="14"/>
  <c r="D37" i="22"/>
  <c r="C37" i="22"/>
  <c r="G45" i="18"/>
  <c r="G40" i="18"/>
  <c r="E50" i="18"/>
  <c r="H50" i="18" s="1"/>
  <c r="G41" i="22"/>
  <c r="G85" i="22"/>
  <c r="E57" i="18"/>
  <c r="F89" i="22"/>
  <c r="D63" i="18"/>
  <c r="F63" i="18"/>
  <c r="C45" i="18"/>
  <c r="E49" i="18"/>
  <c r="H49" i="18" s="1"/>
  <c r="F33" i="22"/>
  <c r="G38" i="22"/>
  <c r="F85" i="22"/>
  <c r="F57" i="18"/>
  <c r="D57" i="18"/>
  <c r="D54" i="18" s="1"/>
  <c r="F31" i="18"/>
  <c r="D45" i="18"/>
  <c r="F46" i="18"/>
  <c r="G46" i="18" s="1"/>
  <c r="F47" i="18"/>
  <c r="E48" i="18"/>
  <c r="H48" i="18" s="1"/>
  <c r="D50" i="18"/>
  <c r="F51" i="18"/>
  <c r="G89" i="22"/>
  <c r="E63" i="18"/>
  <c r="H63" i="18" s="1"/>
  <c r="D47" i="18"/>
  <c r="G33" i="22"/>
  <c r="F38" i="22"/>
  <c r="G12" i="18"/>
  <c r="E47" i="18"/>
  <c r="D49" i="18"/>
  <c r="F50" i="18"/>
  <c r="E51" i="18"/>
  <c r="H51" i="18" s="1"/>
  <c r="F67" i="14"/>
  <c r="F8" i="18"/>
  <c r="G17" i="18"/>
  <c r="F8" i="22"/>
  <c r="F42" i="19"/>
  <c r="E42" i="19"/>
  <c r="E40" i="19" s="1"/>
  <c r="H40" i="19" s="1"/>
  <c r="D42" i="19"/>
  <c r="D40" i="19" s="1"/>
  <c r="C42" i="19"/>
  <c r="C40" i="19" s="1"/>
  <c r="F35" i="19"/>
  <c r="E35" i="19"/>
  <c r="H35" i="19" s="1"/>
  <c r="D35" i="19"/>
  <c r="D27" i="19" s="1"/>
  <c r="C35" i="19"/>
  <c r="C27" i="19" s="1"/>
  <c r="C62" i="14" s="1"/>
  <c r="F26" i="19"/>
  <c r="E26" i="19"/>
  <c r="E19" i="19" s="1"/>
  <c r="E61" i="14" s="1"/>
  <c r="D26" i="19"/>
  <c r="D19" i="19" s="1"/>
  <c r="D61" i="14" s="1"/>
  <c r="C26" i="19"/>
  <c r="C19" i="19" s="1"/>
  <c r="C61" i="14" s="1"/>
  <c r="F40" i="19"/>
  <c r="E27" i="19"/>
  <c r="F27" i="19"/>
  <c r="F19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5" i="19"/>
  <c r="G37" i="19"/>
  <c r="H37" i="19"/>
  <c r="G38" i="19"/>
  <c r="H38" i="19"/>
  <c r="G41" i="19"/>
  <c r="H41" i="19"/>
  <c r="E16" i="19"/>
  <c r="F16" i="19"/>
  <c r="D16" i="19"/>
  <c r="C16" i="19"/>
  <c r="G11" i="19"/>
  <c r="H11" i="19"/>
  <c r="G12" i="19"/>
  <c r="H12" i="19"/>
  <c r="G13" i="19"/>
  <c r="H13" i="19"/>
  <c r="G14" i="19"/>
  <c r="H14" i="19"/>
  <c r="H16" i="19"/>
  <c r="H10" i="19"/>
  <c r="G10" i="19"/>
  <c r="E15" i="19"/>
  <c r="H15" i="19" s="1"/>
  <c r="D15" i="19"/>
  <c r="C15" i="19"/>
  <c r="D9" i="19"/>
  <c r="E9" i="19"/>
  <c r="F9" i="19"/>
  <c r="D27" i="25"/>
  <c r="E27" i="25"/>
  <c r="C27" i="25"/>
  <c r="D23" i="25"/>
  <c r="E23" i="25"/>
  <c r="C23" i="25"/>
  <c r="C36" i="19" s="1"/>
  <c r="C63" i="14" s="1"/>
  <c r="D19" i="25"/>
  <c r="E19" i="25"/>
  <c r="C19" i="25"/>
  <c r="D15" i="25"/>
  <c r="E15" i="25"/>
  <c r="C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G15" i="25"/>
  <c r="F15" i="25"/>
  <c r="G8" i="25"/>
  <c r="G9" i="25"/>
  <c r="G10" i="25"/>
  <c r="G11" i="25"/>
  <c r="G12" i="25"/>
  <c r="G7" i="25"/>
  <c r="D10" i="25"/>
  <c r="E10" i="25"/>
  <c r="C10" i="25"/>
  <c r="F8" i="25"/>
  <c r="F9" i="25"/>
  <c r="F10" i="25"/>
  <c r="F11" i="25"/>
  <c r="F12" i="25"/>
  <c r="F7" i="25"/>
  <c r="D7" i="25"/>
  <c r="E7" i="25"/>
  <c r="F15" i="19" s="1"/>
  <c r="G15" i="19" s="1"/>
  <c r="C7" i="25"/>
  <c r="H47" i="18" l="1"/>
  <c r="F62" i="14"/>
  <c r="D62" i="14"/>
  <c r="G23" i="25"/>
  <c r="G9" i="19"/>
  <c r="C44" i="18"/>
  <c r="C41" i="18" s="1"/>
  <c r="C52" i="18" s="1"/>
  <c r="C69" i="14" s="1"/>
  <c r="G51" i="18"/>
  <c r="H42" i="19"/>
  <c r="G16" i="19"/>
  <c r="G26" i="19"/>
  <c r="H26" i="19"/>
  <c r="F74" i="14"/>
  <c r="G17" i="11" s="1"/>
  <c r="G7" i="3"/>
  <c r="H46" i="18"/>
  <c r="F36" i="19"/>
  <c r="F63" i="14" s="1"/>
  <c r="D36" i="19"/>
  <c r="D63" i="14" s="1"/>
  <c r="F23" i="25"/>
  <c r="F61" i="14"/>
  <c r="H61" i="14" s="1"/>
  <c r="H9" i="19"/>
  <c r="H27" i="19"/>
  <c r="E62" i="14"/>
  <c r="H19" i="19"/>
  <c r="D44" i="18"/>
  <c r="D41" i="18" s="1"/>
  <c r="H31" i="18"/>
  <c r="G47" i="18"/>
  <c r="G50" i="18"/>
  <c r="E67" i="14"/>
  <c r="H67" i="14" s="1"/>
  <c r="H12" i="18"/>
  <c r="E8" i="18"/>
  <c r="E44" i="18"/>
  <c r="G48" i="18"/>
  <c r="G63" i="18"/>
  <c r="G49" i="18"/>
  <c r="G31" i="18"/>
  <c r="F21" i="18"/>
  <c r="E54" i="18"/>
  <c r="H57" i="18"/>
  <c r="F54" i="18"/>
  <c r="G57" i="18"/>
  <c r="F44" i="18"/>
  <c r="G40" i="19"/>
  <c r="G42" i="19"/>
  <c r="C43" i="19"/>
  <c r="C64" i="14" s="1"/>
  <c r="G27" i="19"/>
  <c r="G19" i="19"/>
  <c r="C47" i="2"/>
  <c r="C40" i="2" s="1"/>
  <c r="E17" i="2"/>
  <c r="E9" i="2" s="1"/>
  <c r="D17" i="2"/>
  <c r="F49" i="21"/>
  <c r="G49" i="21"/>
  <c r="F52" i="21"/>
  <c r="G52" i="21"/>
  <c r="F53" i="21"/>
  <c r="G53" i="21"/>
  <c r="G6" i="21"/>
  <c r="E39" i="2"/>
  <c r="F39" i="2"/>
  <c r="F47" i="2"/>
  <c r="F40" i="2" s="1"/>
  <c r="F29" i="14" s="1"/>
  <c r="D51" i="2"/>
  <c r="D48" i="2" s="1"/>
  <c r="E58" i="2"/>
  <c r="D51" i="21"/>
  <c r="E69" i="2" s="1"/>
  <c r="E67" i="2" s="1"/>
  <c r="E51" i="21"/>
  <c r="C51" i="21"/>
  <c r="C69" i="2" s="1"/>
  <c r="C67" i="2" s="1"/>
  <c r="C66" i="2"/>
  <c r="C64" i="2" s="1"/>
  <c r="C58" i="2"/>
  <c r="C52" i="2" s="1"/>
  <c r="C51" i="2"/>
  <c r="C48" i="2" s="1"/>
  <c r="C39" i="2"/>
  <c r="C19" i="2" s="1"/>
  <c r="C83" i="2"/>
  <c r="D83" i="2"/>
  <c r="C84" i="2"/>
  <c r="D84" i="2"/>
  <c r="C85" i="2"/>
  <c r="D85" i="2"/>
  <c r="C86" i="2"/>
  <c r="D86" i="2"/>
  <c r="C87" i="2"/>
  <c r="D87" i="2"/>
  <c r="F83" i="2"/>
  <c r="F84" i="2"/>
  <c r="G84" i="2" s="1"/>
  <c r="F85" i="2"/>
  <c r="F86" i="2"/>
  <c r="F87" i="2"/>
  <c r="E87" i="2"/>
  <c r="H87" i="2" s="1"/>
  <c r="E86" i="2"/>
  <c r="G86" i="2"/>
  <c r="E85" i="2"/>
  <c r="E84" i="2"/>
  <c r="E83" i="2"/>
  <c r="G12" i="2"/>
  <c r="H12" i="2"/>
  <c r="G13" i="2"/>
  <c r="H13" i="2"/>
  <c r="G14" i="2"/>
  <c r="H14" i="2"/>
  <c r="G15" i="2"/>
  <c r="H15" i="2"/>
  <c r="G16" i="2"/>
  <c r="H16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41" i="2"/>
  <c r="H41" i="2"/>
  <c r="G42" i="2"/>
  <c r="H42" i="2"/>
  <c r="G43" i="2"/>
  <c r="H43" i="2"/>
  <c r="G44" i="2"/>
  <c r="H44" i="2"/>
  <c r="G45" i="2"/>
  <c r="H45" i="2"/>
  <c r="G46" i="2"/>
  <c r="H46" i="2"/>
  <c r="G49" i="2"/>
  <c r="H49" i="2"/>
  <c r="G50" i="2"/>
  <c r="H50" i="2"/>
  <c r="G53" i="2"/>
  <c r="H53" i="2"/>
  <c r="G54" i="2"/>
  <c r="H54" i="2"/>
  <c r="G55" i="2"/>
  <c r="H55" i="2"/>
  <c r="G56" i="2"/>
  <c r="H56" i="2"/>
  <c r="G57" i="2"/>
  <c r="H57" i="2"/>
  <c r="G60" i="2"/>
  <c r="H60" i="2"/>
  <c r="G61" i="2"/>
  <c r="H61" i="2"/>
  <c r="G62" i="2"/>
  <c r="H62" i="2"/>
  <c r="G63" i="2"/>
  <c r="H63" i="2"/>
  <c r="G65" i="2"/>
  <c r="H65" i="2"/>
  <c r="G68" i="2"/>
  <c r="H68" i="2"/>
  <c r="G71" i="2"/>
  <c r="H71" i="2"/>
  <c r="G72" i="2"/>
  <c r="H72" i="2"/>
  <c r="G73" i="2"/>
  <c r="H73" i="2"/>
  <c r="G74" i="2"/>
  <c r="H74" i="2"/>
  <c r="G80" i="2"/>
  <c r="H80" i="2"/>
  <c r="G85" i="2"/>
  <c r="G90" i="2"/>
  <c r="H90" i="2"/>
  <c r="G91" i="2"/>
  <c r="H91" i="2"/>
  <c r="G92" i="2"/>
  <c r="H92" i="2"/>
  <c r="G93" i="2"/>
  <c r="H93" i="2"/>
  <c r="H8" i="2"/>
  <c r="G10" i="2"/>
  <c r="H10" i="2"/>
  <c r="G11" i="2"/>
  <c r="H11" i="2"/>
  <c r="H54" i="18" l="1"/>
  <c r="G61" i="14"/>
  <c r="D43" i="19"/>
  <c r="G39" i="19"/>
  <c r="H39" i="19"/>
  <c r="F43" i="19"/>
  <c r="D30" i="14"/>
  <c r="G74" i="14"/>
  <c r="G67" i="14"/>
  <c r="H74" i="14"/>
  <c r="D9" i="2"/>
  <c r="D18" i="2" s="1"/>
  <c r="G83" i="2"/>
  <c r="E36" i="19"/>
  <c r="E43" i="19" s="1"/>
  <c r="E64" i="14" s="1"/>
  <c r="G62" i="14"/>
  <c r="H62" i="14"/>
  <c r="H83" i="2"/>
  <c r="E52" i="2"/>
  <c r="G54" i="18"/>
  <c r="G21" i="18"/>
  <c r="F41" i="18"/>
  <c r="G44" i="18"/>
  <c r="H8" i="18"/>
  <c r="G8" i="18"/>
  <c r="H44" i="18"/>
  <c r="E41" i="18"/>
  <c r="H21" i="18"/>
  <c r="H9" i="2"/>
  <c r="H67" i="2"/>
  <c r="E40" i="14"/>
  <c r="H40" i="14" s="1"/>
  <c r="H69" i="2"/>
  <c r="D47" i="2"/>
  <c r="D40" i="2" s="1"/>
  <c r="D29" i="14" s="1"/>
  <c r="E47" i="2"/>
  <c r="E66" i="2"/>
  <c r="D69" i="2"/>
  <c r="D67" i="2" s="1"/>
  <c r="D40" i="14" s="1"/>
  <c r="F69" i="2"/>
  <c r="D66" i="2"/>
  <c r="D64" i="2" s="1"/>
  <c r="D39" i="14" s="1"/>
  <c r="F66" i="2"/>
  <c r="F58" i="2"/>
  <c r="H58" i="2" s="1"/>
  <c r="F19" i="2"/>
  <c r="F28" i="14" s="1"/>
  <c r="H39" i="2"/>
  <c r="G39" i="2"/>
  <c r="D39" i="2"/>
  <c r="E19" i="2"/>
  <c r="F51" i="2"/>
  <c r="F48" i="2" s="1"/>
  <c r="F30" i="14" s="1"/>
  <c r="E51" i="2"/>
  <c r="H17" i="2"/>
  <c r="G17" i="2"/>
  <c r="F51" i="21"/>
  <c r="G51" i="21"/>
  <c r="H85" i="2"/>
  <c r="F18" i="2"/>
  <c r="E18" i="2"/>
  <c r="G87" i="2"/>
  <c r="H84" i="2"/>
  <c r="H86" i="2"/>
  <c r="G9" i="2"/>
  <c r="F64" i="14" l="1"/>
  <c r="H64" i="14" s="1"/>
  <c r="D64" i="14"/>
  <c r="D78" i="2"/>
  <c r="L9" i="2"/>
  <c r="D52" i="2"/>
  <c r="D31" i="14" s="1"/>
  <c r="D19" i="2"/>
  <c r="D79" i="2" s="1"/>
  <c r="D57" i="14"/>
  <c r="D58" i="14" s="1"/>
  <c r="H36" i="19"/>
  <c r="E63" i="14"/>
  <c r="G36" i="19"/>
  <c r="E31" i="14"/>
  <c r="H19" i="2"/>
  <c r="E28" i="14"/>
  <c r="G19" i="2"/>
  <c r="E40" i="2"/>
  <c r="E29" i="14" s="1"/>
  <c r="G47" i="2"/>
  <c r="H47" i="2"/>
  <c r="E64" i="2"/>
  <c r="H66" i="2"/>
  <c r="G69" i="2"/>
  <c r="F67" i="2"/>
  <c r="F64" i="2"/>
  <c r="G66" i="2"/>
  <c r="G58" i="2"/>
  <c r="F52" i="2"/>
  <c r="F31" i="14" s="1"/>
  <c r="G51" i="2"/>
  <c r="E48" i="2"/>
  <c r="E30" i="14" s="1"/>
  <c r="H30" i="14" s="1"/>
  <c r="H51" i="2"/>
  <c r="C99" i="14"/>
  <c r="C94" i="14"/>
  <c r="C6" i="24"/>
  <c r="D6" i="24"/>
  <c r="E6" i="24"/>
  <c r="G64" i="14" l="1"/>
  <c r="F94" i="2"/>
  <c r="D95" i="2"/>
  <c r="D28" i="14"/>
  <c r="D59" i="2"/>
  <c r="D70" i="2" s="1"/>
  <c r="D75" i="2" s="1"/>
  <c r="G63" i="14"/>
  <c r="H63" i="14"/>
  <c r="H31" i="14"/>
  <c r="H52" i="2"/>
  <c r="G31" i="14"/>
  <c r="F59" i="2"/>
  <c r="F82" i="2" s="1"/>
  <c r="F88" i="2" s="1"/>
  <c r="H64" i="2"/>
  <c r="E39" i="14"/>
  <c r="H39" i="14" s="1"/>
  <c r="G64" i="2"/>
  <c r="F39" i="14"/>
  <c r="G67" i="2"/>
  <c r="F40" i="14"/>
  <c r="G40" i="14" s="1"/>
  <c r="H29" i="14"/>
  <c r="G29" i="14"/>
  <c r="E79" i="2"/>
  <c r="G30" i="14"/>
  <c r="G28" i="14"/>
  <c r="H28" i="14"/>
  <c r="G6" i="24"/>
  <c r="H40" i="2"/>
  <c r="G40" i="2"/>
  <c r="F78" i="2"/>
  <c r="G52" i="2"/>
  <c r="F79" i="2"/>
  <c r="G48" i="2"/>
  <c r="H48" i="2"/>
  <c r="E78" i="2"/>
  <c r="E59" i="2"/>
  <c r="F6" i="24"/>
  <c r="F57" i="14" l="1"/>
  <c r="H94" i="2"/>
  <c r="F95" i="2"/>
  <c r="G94" i="2"/>
  <c r="D82" i="2"/>
  <c r="D88" i="2" s="1"/>
  <c r="F70" i="2"/>
  <c r="F75" i="2" s="1"/>
  <c r="G39" i="14"/>
  <c r="E70" i="2"/>
  <c r="E75" i="2" s="1"/>
  <c r="E82" i="2"/>
  <c r="E88" i="2" s="1"/>
  <c r="F45" i="23"/>
  <c r="G45" i="23"/>
  <c r="G42" i="23"/>
  <c r="G10" i="23"/>
  <c r="F24" i="23"/>
  <c r="G24" i="23"/>
  <c r="G39" i="23"/>
  <c r="F39" i="23"/>
  <c r="G14" i="22"/>
  <c r="G57" i="14" l="1"/>
  <c r="H57" i="14"/>
  <c r="F58" i="14"/>
  <c r="C8" i="18"/>
  <c r="C67" i="14"/>
  <c r="F10" i="23"/>
  <c r="F42" i="23"/>
  <c r="G6" i="23"/>
  <c r="F14" i="22"/>
  <c r="H88" i="2"/>
  <c r="G88" i="2"/>
  <c r="E77" i="2"/>
  <c r="E76" i="2"/>
  <c r="H58" i="14" l="1"/>
  <c r="G58" i="14"/>
  <c r="F6" i="23"/>
  <c r="H76" i="2"/>
  <c r="G76" i="2"/>
  <c r="H77" i="2"/>
  <c r="G77" i="2"/>
  <c r="F6" i="21" l="1"/>
  <c r="G37" i="22" l="1"/>
  <c r="F37" i="22" l="1"/>
  <c r="C34" i="18" l="1"/>
  <c r="G21" i="22"/>
  <c r="E33" i="18"/>
  <c r="D33" i="18"/>
  <c r="D18" i="18" s="1"/>
  <c r="N27" i="18" s="1"/>
  <c r="F33" i="18"/>
  <c r="D51" i="14"/>
  <c r="E51" i="14"/>
  <c r="H51" i="14" s="1"/>
  <c r="F51" i="14"/>
  <c r="C51" i="14"/>
  <c r="C45" i="14"/>
  <c r="C44" i="14"/>
  <c r="C43" i="14"/>
  <c r="C42" i="14"/>
  <c r="D25" i="14"/>
  <c r="F25" i="14"/>
  <c r="C68" i="14" l="1"/>
  <c r="G51" i="14"/>
  <c r="D34" i="18"/>
  <c r="D68" i="14" s="1"/>
  <c r="G18" i="11"/>
  <c r="F18" i="11"/>
  <c r="G25" i="14"/>
  <c r="H25" i="14"/>
  <c r="E18" i="11"/>
  <c r="H33" i="18"/>
  <c r="E18" i="18"/>
  <c r="G33" i="18"/>
  <c r="F18" i="18"/>
  <c r="H41" i="18"/>
  <c r="G41" i="18"/>
  <c r="D58" i="18"/>
  <c r="D64" i="18" s="1"/>
  <c r="D70" i="14" s="1"/>
  <c r="E58" i="18"/>
  <c r="F58" i="18"/>
  <c r="H18" i="18" l="1"/>
  <c r="E34" i="18"/>
  <c r="E68" i="14" s="1"/>
  <c r="G18" i="18"/>
  <c r="F34" i="18"/>
  <c r="F68" i="14" s="1"/>
  <c r="H58" i="18"/>
  <c r="E64" i="18"/>
  <c r="E70" i="14" s="1"/>
  <c r="G58" i="18"/>
  <c r="F64" i="18"/>
  <c r="F70" i="14" s="1"/>
  <c r="H70" i="14" l="1"/>
  <c r="G70" i="14"/>
  <c r="H68" i="14"/>
  <c r="G68" i="14"/>
  <c r="G64" i="18"/>
  <c r="H64" i="18"/>
  <c r="D118" i="14" l="1"/>
  <c r="C9" i="20"/>
  <c r="C55" i="18" s="1"/>
  <c r="C54" i="18" s="1"/>
  <c r="C64" i="18" s="1"/>
  <c r="C65" i="18" s="1"/>
  <c r="C68" i="18" s="1"/>
  <c r="J61" i="9"/>
  <c r="H61" i="9"/>
  <c r="F61" i="9"/>
  <c r="F85" i="14"/>
  <c r="F84" i="14"/>
  <c r="F83" i="14"/>
  <c r="H83" i="14" s="1"/>
  <c r="H85" i="14"/>
  <c r="G116" i="14"/>
  <c r="H116" i="14"/>
  <c r="H112" i="14"/>
  <c r="H126" i="14"/>
  <c r="H125" i="14"/>
  <c r="H124" i="14"/>
  <c r="F120" i="14"/>
  <c r="E120" i="14"/>
  <c r="F121" i="14"/>
  <c r="E121" i="14"/>
  <c r="F119" i="14"/>
  <c r="E119" i="14"/>
  <c r="C121" i="14"/>
  <c r="C120" i="14"/>
  <c r="C119" i="14"/>
  <c r="C54" i="14"/>
  <c r="E26" i="14"/>
  <c r="C56" i="14"/>
  <c r="D17" i="11" s="1"/>
  <c r="F36" i="18"/>
  <c r="E36" i="18"/>
  <c r="E52" i="18" s="1"/>
  <c r="D36" i="18"/>
  <c r="C9" i="19"/>
  <c r="C55" i="14"/>
  <c r="C57" i="14"/>
  <c r="C53" i="14"/>
  <c r="D47" i="14"/>
  <c r="E47" i="14"/>
  <c r="F47" i="14"/>
  <c r="D48" i="14"/>
  <c r="E48" i="14"/>
  <c r="F48" i="14"/>
  <c r="C38" i="14"/>
  <c r="C37" i="14"/>
  <c r="C36" i="14"/>
  <c r="C35" i="14"/>
  <c r="C25" i="14"/>
  <c r="E95" i="2"/>
  <c r="C29" i="14"/>
  <c r="C40" i="14"/>
  <c r="C39" i="14"/>
  <c r="C31" i="14"/>
  <c r="C30" i="14"/>
  <c r="C95" i="2"/>
  <c r="D26" i="14"/>
  <c r="D27" i="14" s="1"/>
  <c r="C9" i="2"/>
  <c r="C28" i="14"/>
  <c r="K51" i="10"/>
  <c r="D52" i="18" l="1"/>
  <c r="D65" i="18" s="1"/>
  <c r="C18" i="2"/>
  <c r="C59" i="2" s="1"/>
  <c r="C82" i="2" s="1"/>
  <c r="C88" i="2" s="1"/>
  <c r="C79" i="2"/>
  <c r="H119" i="14"/>
  <c r="H120" i="14"/>
  <c r="H121" i="14"/>
  <c r="D32" i="14"/>
  <c r="D41" i="14" s="1"/>
  <c r="D46" i="14" s="1"/>
  <c r="E7" i="11"/>
  <c r="E69" i="14"/>
  <c r="E65" i="18"/>
  <c r="E68" i="18" s="1"/>
  <c r="G36" i="18"/>
  <c r="F52" i="18"/>
  <c r="D69" i="14"/>
  <c r="C58" i="14"/>
  <c r="E27" i="14"/>
  <c r="F7" i="11" s="1"/>
  <c r="D18" i="11"/>
  <c r="R50" i="9"/>
  <c r="N50" i="9"/>
  <c r="Z50" i="9"/>
  <c r="V50" i="9"/>
  <c r="Y50" i="9"/>
  <c r="Q50" i="9"/>
  <c r="M50" i="9"/>
  <c r="G83" i="14"/>
  <c r="G85" i="14"/>
  <c r="H82" i="14"/>
  <c r="F82" i="14"/>
  <c r="F81" i="14" s="1"/>
  <c r="G48" i="14"/>
  <c r="H48" i="14"/>
  <c r="G47" i="14"/>
  <c r="H47" i="14"/>
  <c r="D66" i="18"/>
  <c r="C70" i="14"/>
  <c r="C72" i="14" s="1"/>
  <c r="G112" i="14"/>
  <c r="G121" i="14"/>
  <c r="H111" i="14"/>
  <c r="E109" i="14"/>
  <c r="H115" i="14"/>
  <c r="E113" i="14"/>
  <c r="H113" i="14" s="1"/>
  <c r="G119" i="14"/>
  <c r="G120" i="14"/>
  <c r="G111" i="14"/>
  <c r="F109" i="14"/>
  <c r="F113" i="14"/>
  <c r="G115" i="14"/>
  <c r="F107" i="14"/>
  <c r="G106" i="14"/>
  <c r="H36" i="18"/>
  <c r="G95" i="2"/>
  <c r="H95" i="2"/>
  <c r="F26" i="14"/>
  <c r="H26" i="14" s="1"/>
  <c r="L10" i="10"/>
  <c r="C106" i="14"/>
  <c r="C107" i="14" s="1"/>
  <c r="D107" i="14"/>
  <c r="H43" i="19"/>
  <c r="C78" i="2"/>
  <c r="E118" i="14"/>
  <c r="F118" i="14"/>
  <c r="C49" i="14"/>
  <c r="D49" i="14"/>
  <c r="C118" i="14"/>
  <c r="D50" i="14"/>
  <c r="E49" i="14"/>
  <c r="G124" i="14"/>
  <c r="G126" i="14"/>
  <c r="C26" i="14"/>
  <c r="C122" i="14"/>
  <c r="G125" i="14"/>
  <c r="E11" i="11" l="1"/>
  <c r="D87" i="14" s="1"/>
  <c r="E10" i="11"/>
  <c r="D89" i="14" s="1"/>
  <c r="E9" i="11"/>
  <c r="D88" i="14" s="1"/>
  <c r="H118" i="14"/>
  <c r="F69" i="14"/>
  <c r="G69" i="14" s="1"/>
  <c r="F65" i="18"/>
  <c r="G52" i="18"/>
  <c r="E72" i="14"/>
  <c r="G26" i="14"/>
  <c r="F27" i="14"/>
  <c r="E32" i="14"/>
  <c r="H109" i="14"/>
  <c r="G113" i="14"/>
  <c r="G82" i="14"/>
  <c r="F66" i="18"/>
  <c r="H66" i="18" s="1"/>
  <c r="G109" i="14"/>
  <c r="G118" i="14"/>
  <c r="E107" i="14"/>
  <c r="H107" i="14" s="1"/>
  <c r="H106" i="14"/>
  <c r="H52" i="18"/>
  <c r="G43" i="19"/>
  <c r="H78" i="2"/>
  <c r="G78" i="2"/>
  <c r="G18" i="2"/>
  <c r="H18" i="2"/>
  <c r="H79" i="2"/>
  <c r="G79" i="2"/>
  <c r="E123" i="14"/>
  <c r="F49" i="14"/>
  <c r="G49" i="14" s="1"/>
  <c r="C33" i="14"/>
  <c r="C70" i="2"/>
  <c r="E50" i="14"/>
  <c r="F50" i="14"/>
  <c r="C27" i="14"/>
  <c r="C50" i="14"/>
  <c r="H69" i="14" l="1"/>
  <c r="H27" i="14"/>
  <c r="G7" i="11"/>
  <c r="G107" i="14"/>
  <c r="H49" i="14"/>
  <c r="E41" i="14"/>
  <c r="G27" i="14"/>
  <c r="F32" i="14"/>
  <c r="H32" i="14" s="1"/>
  <c r="C32" i="14"/>
  <c r="C41" i="14" s="1"/>
  <c r="C46" i="14" s="1"/>
  <c r="D7" i="11"/>
  <c r="D13" i="11"/>
  <c r="D8" i="11"/>
  <c r="C34" i="14"/>
  <c r="G50" i="14"/>
  <c r="H50" i="14"/>
  <c r="D66" i="14"/>
  <c r="D72" i="14" s="1"/>
  <c r="D68" i="18"/>
  <c r="F66" i="14"/>
  <c r="H66" i="14" s="1"/>
  <c r="F68" i="18"/>
  <c r="C75" i="2"/>
  <c r="C17" i="19" s="1"/>
  <c r="H59" i="2"/>
  <c r="G59" i="2"/>
  <c r="G70" i="2"/>
  <c r="H70" i="2"/>
  <c r="AD50" i="9"/>
  <c r="F123" i="14"/>
  <c r="G123" i="14" s="1"/>
  <c r="H123" i="14" l="1"/>
  <c r="D11" i="11"/>
  <c r="C87" i="14" s="1"/>
  <c r="D10" i="11"/>
  <c r="C89" i="14" s="1"/>
  <c r="D9" i="11"/>
  <c r="C88" i="14" s="1"/>
  <c r="E46" i="14"/>
  <c r="F41" i="14"/>
  <c r="H41" i="14" s="1"/>
  <c r="G32" i="14"/>
  <c r="G66" i="14"/>
  <c r="F72" i="14"/>
  <c r="H65" i="18"/>
  <c r="H34" i="18"/>
  <c r="G34" i="18"/>
  <c r="C77" i="2"/>
  <c r="C48" i="14" s="1"/>
  <c r="C76" i="2"/>
  <c r="C47" i="14" s="1"/>
  <c r="H82" i="2"/>
  <c r="G82" i="2"/>
  <c r="H75" i="2"/>
  <c r="G75" i="2"/>
  <c r="D33" i="14"/>
  <c r="E33" i="14"/>
  <c r="D17" i="19"/>
  <c r="E17" i="19"/>
  <c r="F11" i="11" l="1"/>
  <c r="E87" i="14" s="1"/>
  <c r="F10" i="11"/>
  <c r="E89" i="14" s="1"/>
  <c r="F9" i="11"/>
  <c r="E88" i="14" s="1"/>
  <c r="E34" i="14"/>
  <c r="F8" i="11"/>
  <c r="E13" i="11"/>
  <c r="E8" i="11"/>
  <c r="D34" i="14"/>
  <c r="F46" i="14"/>
  <c r="G41" i="14"/>
  <c r="F13" i="11"/>
  <c r="G72" i="14"/>
  <c r="H72" i="14"/>
  <c r="G65" i="18"/>
  <c r="H68" i="18"/>
  <c r="F17" i="19"/>
  <c r="F33" i="14"/>
  <c r="G10" i="11" l="1"/>
  <c r="F89" i="14" s="1"/>
  <c r="G89" i="14" s="1"/>
  <c r="G9" i="11"/>
  <c r="F88" i="14" s="1"/>
  <c r="G88" i="14" s="1"/>
  <c r="G13" i="11"/>
  <c r="F34" i="14"/>
  <c r="H34" i="14" s="1"/>
  <c r="G8" i="11"/>
  <c r="G46" i="14"/>
  <c r="G11" i="11"/>
  <c r="F87" i="14" s="1"/>
  <c r="H33" i="14"/>
  <c r="H46" i="14"/>
  <c r="G33" i="14"/>
  <c r="G66" i="18"/>
  <c r="H88" i="14" l="1"/>
  <c r="H89" i="14"/>
  <c r="G34" i="14"/>
  <c r="G87" i="14"/>
  <c r="H87" i="14"/>
  <c r="G68" i="18"/>
  <c r="W46" i="9"/>
  <c r="E84" i="14" l="1"/>
  <c r="U50" i="9"/>
  <c r="H84" i="14" l="1"/>
  <c r="E81" i="14"/>
  <c r="G84" i="14"/>
  <c r="G81" i="14" l="1"/>
  <c r="H81" i="14"/>
</calcChain>
</file>

<file path=xl/sharedStrings.xml><?xml version="1.0" encoding="utf-8"?>
<sst xmlns="http://schemas.openxmlformats.org/spreadsheetml/2006/main" count="1192" uniqueCount="606">
  <si>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</si>
  <si>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</si>
  <si>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</si>
  <si>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</si>
  <si>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</si>
  <si>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</si>
  <si>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</si>
  <si>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</si>
  <si>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</si>
  <si>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</si>
  <si>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</si>
  <si>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</si>
  <si>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</si>
  <si>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</si>
  <si>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</si>
  <si>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</si>
  <si>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</si>
  <si>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</si>
  <si>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</si>
  <si>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</si>
  <si>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</si>
  <si>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</si>
  <si>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</si>
  <si>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</si>
  <si>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</si>
  <si>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</si>
  <si>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</si>
  <si>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</si>
  <si>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</si>
  <si>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</si>
  <si>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</si>
  <si>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</si>
  <si>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</si>
  <si>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</si>
  <si>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</si>
  <si>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</si>
  <si>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</si>
  <si>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</si>
  <si>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</si>
  <si>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</si>
  <si>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</si>
  <si>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</si>
  <si>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</si>
  <si>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</si>
  <si>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</si>
  <si>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</si>
  <si>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</si>
  <si>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</si>
  <si>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</si>
  <si>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</si>
  <si>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</si>
  <si>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</si>
  <si>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</si>
  <si>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</si>
  <si>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</si>
  <si>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</si>
  <si>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</si>
  <si>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</si>
  <si>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</si>
  <si>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</si>
  <si>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</si>
  <si>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</si>
  <si>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</si>
  <si>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</si>
  <si>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</si>
  <si>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</si>
  <si>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</si>
  <si>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</si>
  <si>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</si>
  <si>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</si>
  <si>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</si>
  <si>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</si>
  <si>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</si>
  <si>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</si>
  <si>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</si>
  <si>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</si>
  <si>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</si>
  <si>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</si>
  <si>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</si>
  <si>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</si>
  <si>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</si>
  <si>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</si>
  <si>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</si>
  <si>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</si>
  <si>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</si>
  <si>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</si>
  <si>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</si>
  <si>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</si>
  <si>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</si>
  <si>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</si>
  <si>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</si>
  <si>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</si>
  <si>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</si>
  <si>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</si>
  <si>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</si>
  <si>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</si>
  <si>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</si>
  <si>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</si>
  <si>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</si>
  <si>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</si>
  <si>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</si>
  <si>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</si>
  <si>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</si>
  <si>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</si>
  <si>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</si>
  <si>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</si>
  <si>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</si>
  <si>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</si>
  <si>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</si>
  <si>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</si>
  <si>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</si>
  <si>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</si>
  <si>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</si>
  <si>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</si>
  <si>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</si>
  <si>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</si>
  <si>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</si>
  <si>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</si>
  <si>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</si>
  <si>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</si>
  <si>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</si>
  <si>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</si>
  <si>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</si>
  <si>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</si>
  <si>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</si>
  <si>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</si>
  <si>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</si>
  <si>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</si>
  <si>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</si>
  <si>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</si>
  <si>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</si>
  <si>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</si>
  <si>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</si>
  <si>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</si>
  <si>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</si>
  <si>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</si>
  <si>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</si>
  <si>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</si>
  <si>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</si>
  <si>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</si>
  <si>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</si>
  <si>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</si>
  <si>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</si>
  <si>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</si>
  <si>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</si>
  <si>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</si>
  <si>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</si>
  <si>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</si>
  <si>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</si>
  <si>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</si>
  <si>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</si>
  <si>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</si>
  <si>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</si>
  <si>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</si>
  <si>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</si>
  <si>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</si>
  <si>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</si>
  <si>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</si>
  <si>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</si>
  <si>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</si>
  <si>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</si>
  <si>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</si>
  <si>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</si>
  <si>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</si>
  <si>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</si>
  <si>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</si>
  <si>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</si>
  <si>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</si>
  <si>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</si>
  <si>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</si>
  <si>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</si>
  <si>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</si>
  <si>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</si>
  <si>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</si>
  <si>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</si>
  <si>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</si>
  <si>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</si>
  <si>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</si>
  <si>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</si>
  <si>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</si>
  <si>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</si>
  <si>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</si>
  <si>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</si>
  <si>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</si>
  <si>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</si>
  <si>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</si>
  <si>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</si>
  <si>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</si>
  <si>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</si>
  <si>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</si>
  <si>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</si>
  <si>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</si>
  <si>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</si>
  <si>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</si>
  <si>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</si>
  <si>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</si>
  <si>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</si>
  <si>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</si>
  <si>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</si>
  <si>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</si>
  <si>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</si>
  <si>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</si>
  <si>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</si>
  <si>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</si>
  <si>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</si>
  <si>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</si>
  <si>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</si>
  <si>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</si>
  <si>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</si>
  <si>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</si>
  <si>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</si>
  <si>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</si>
  <si>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</si>
  <si>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</si>
  <si>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</si>
  <si>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</si>
  <si>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</si>
  <si>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</si>
  <si>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</si>
  <si>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</si>
  <si>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</si>
  <si>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</si>
  <si>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</si>
  <si>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</si>
  <si>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</si>
  <si>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</si>
  <si>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</si>
  <si>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</si>
  <si>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</si>
  <si>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</si>
  <si>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</si>
  <si>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</si>
  <si>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</si>
  <si>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</si>
  <si>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</si>
  <si>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</si>
  <si>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</si>
  <si>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</si>
  <si>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</si>
  <si>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</si>
  <si>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</si>
  <si>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</si>
  <si>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</si>
  <si>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</si>
  <si>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</si>
  <si>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</si>
  <si>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</si>
  <si>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</si>
  <si>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</si>
  <si>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</si>
  <si>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</si>
  <si>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</si>
  <si>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</si>
  <si>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</si>
  <si>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</si>
  <si>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</si>
  <si>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</si>
  <si>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</si>
  <si>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</si>
  <si>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</si>
  <si>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</si>
  <si>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</si>
  <si>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</si>
  <si>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</si>
  <si>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</si>
  <si>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</si>
  <si>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</si>
  <si>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</si>
  <si>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</si>
  <si>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</si>
  <si>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</si>
  <si>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</si>
  <si>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</si>
  <si>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</si>
  <si>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</si>
  <si>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</si>
  <si>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</si>
  <si>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</si>
  <si>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</si>
  <si>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</si>
  <si>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</si>
  <si>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</si>
  <si>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</si>
  <si>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</si>
  <si>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</si>
  <si>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</si>
  <si>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</si>
  <si>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</si>
  <si>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</si>
  <si>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</si>
  <si>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</si>
  <si>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</si>
  <si>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</si>
  <si>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</si>
  <si>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</si>
  <si>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</si>
  <si>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</si>
  <si>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</si>
  <si>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</si>
  <si>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</si>
  <si>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</si>
  <si>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</si>
  <si>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</si>
  <si>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</si>
  <si>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</si>
  <si>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</si>
  <si>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</si>
  <si>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</si>
  <si>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</si>
  <si>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</si>
  <si>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</si>
  <si>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</si>
  <si>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</si>
  <si>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</si>
  <si>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</si>
  <si>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</si>
  <si>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</si>
  <si>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</si>
  <si>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</si>
  <si>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</si>
  <si>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</si>
  <si>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</si>
  <si>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</si>
  <si>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</si>
  <si>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</si>
  <si>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</si>
  <si>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</si>
  <si>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</si>
  <si>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</si>
  <si>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</si>
  <si>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</si>
  <si>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</si>
  <si>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</si>
  <si>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</si>
  <si>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</si>
  <si>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</si>
  <si>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</si>
  <si>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</si>
  <si>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</si>
  <si>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</si>
  <si>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</si>
  <si>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</si>
  <si>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</si>
  <si>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</si>
  <si>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</si>
  <si>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</si>
  <si>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</si>
  <si>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</si>
  <si>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</si>
  <si>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</si>
  <si>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</si>
  <si>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</si>
  <si>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</si>
  <si>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</si>
  <si>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</si>
  <si>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</si>
  <si>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</si>
  <si>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</si>
  <si>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</si>
  <si>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</si>
  <si>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</si>
  <si>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</si>
  <si>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</si>
  <si>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</si>
  <si>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</si>
  <si>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</si>
  <si>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</si>
  <si>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</si>
  <si>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</si>
  <si>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</si>
  <si>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</si>
  <si>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</si>
  <si>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</si>
  <si>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</si>
  <si>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</si>
  <si>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</si>
  <si>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</si>
  <si>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</si>
  <si>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</si>
  <si>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</si>
  <si>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</si>
  <si>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</si>
  <si>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</si>
  <si>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</si>
  <si>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</si>
  <si>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</si>
  <si>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</si>
  <si>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</si>
  <si>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</si>
  <si>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</si>
  <si>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</si>
  <si>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</si>
  <si>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</si>
  <si>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</si>
  <si>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</si>
  <si>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</si>
  <si>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</si>
  <si>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</si>
  <si>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</si>
  <si>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</si>
  <si>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</si>
  <si>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</si>
  <si>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</si>
  <si>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</si>
  <si>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</si>
  <si>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</si>
  <si>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</si>
  <si>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</si>
  <si>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</si>
  <si>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</si>
  <si>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</si>
  <si>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</si>
  <si>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</si>
  <si>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</si>
  <si>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</si>
  <si>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</si>
  <si>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</si>
  <si>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</si>
  <si>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</si>
  <si>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</si>
  <si>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</si>
  <si>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</si>
  <si>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</si>
  <si>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</si>
  <si>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</si>
  <si>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</si>
  <si>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</si>
  <si>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</si>
  <si>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</si>
  <si>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Надходження від отримання субсидій, дотацій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</si>
  <si>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</si>
  <si>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</si>
  <si>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</si>
  <si>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</si>
  <si>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</si>
  <si>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</si>
  <si>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</si>
  <si>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</si>
  <si>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</si>
  <si>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</si>
  <si>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</si>
  <si>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</si>
  <si>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</si>
  <si>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</si>
  <si>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</si>
  <si>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</si>
  <si>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</si>
  <si>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</si>
  <si>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</si>
  <si>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</si>
  <si>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__________________</t>
  </si>
  <si>
    <t>Звітний 2022 рік</t>
  </si>
  <si>
    <t>Виконання,
(%)</t>
  </si>
  <si>
    <t>(тис. грн)</t>
  </si>
  <si>
    <t>тис. грн</t>
  </si>
  <si>
    <t>модернізація, модифікація (добудова, дообладнання, реконструкція) основних засобів, усього, у тому числі:</t>
  </si>
  <si>
    <t>капітальний ремонт, усього, у тому числі:</t>
  </si>
  <si>
    <t>IIІ. Рух коштів у результаті фінансової діяльності</t>
  </si>
  <si>
    <t>інші платежі</t>
  </si>
  <si>
    <t>Цільове фінансування, усього, у тому числі:</t>
  </si>
  <si>
    <t>Надходження від повернення авансів</t>
  </si>
  <si>
    <t>Поповнення статутного капіталу підприємства</t>
  </si>
  <si>
    <t>05484422</t>
  </si>
  <si>
    <t>UA05020030010063857</t>
  </si>
  <si>
    <t>86.23</t>
  </si>
  <si>
    <t>МКП "Медичний стоматологічний центр"</t>
  </si>
  <si>
    <t>комунальне підприємство</t>
  </si>
  <si>
    <t>Вінницька область м. Вінниця</t>
  </si>
  <si>
    <t>Вінницька міська рада</t>
  </si>
  <si>
    <t>Охорона здоров'я</t>
  </si>
  <si>
    <t>Стоматологічна практика</t>
  </si>
  <si>
    <t>комунальна</t>
  </si>
  <si>
    <t>21021 м. Вінниця вул. Келецька, 68</t>
  </si>
  <si>
    <t>56-12-31</t>
  </si>
  <si>
    <t>Філевич А.М.</t>
  </si>
  <si>
    <t>ПРО ВИКОНАННЯ ПОКАЗНИКІВ ФІНАНСОВОГО ПЛАНУ  МІСЬКИМ КОМУНАЛЬНИМ ПІДПРИЄМСТВОМ "МЕДИЧНИЙ СТОМАТОЛОГІЧНИЙ ЦЕНТР"</t>
  </si>
  <si>
    <t>Андрій Філевич</t>
  </si>
  <si>
    <t>__________Андрій Філевич___________________</t>
  </si>
  <si>
    <t>водопостачання та водовідведення</t>
  </si>
  <si>
    <t>вивіз твердих побутових відходів (ТПВ)</t>
  </si>
  <si>
    <t>витрати на обов'язкове страхування</t>
  </si>
  <si>
    <t>нанесення металозахисного покриття</t>
  </si>
  <si>
    <t>витрати на охорону праці та техніку безпеки</t>
  </si>
  <si>
    <t>послуги з навчання по цивільному захисту та безпеці життєдіяльності</t>
  </si>
  <si>
    <t>витрати на придбання господарчих та канцелярських товарі</t>
  </si>
  <si>
    <t>відшкодування комунальних послуг орендарем по орендованому приміщенню</t>
  </si>
  <si>
    <t>відшкодування витрат на виплату та доставку пенсій, призначених на пільгових умовах</t>
  </si>
  <si>
    <t>проходження медичного огляду</t>
  </si>
  <si>
    <t>послуги із вимірювання доз опромінення за показниками датчиків рентгенлаборантів</t>
  </si>
  <si>
    <t>ливарні роботи - виготовлення зубопротезних каркасів</t>
  </si>
  <si>
    <t>теплопостачання</t>
  </si>
  <si>
    <t>електропостачання</t>
  </si>
  <si>
    <t>послуги архіву</t>
  </si>
  <si>
    <t>послуги з охорони</t>
  </si>
  <si>
    <t>послуги по дератизації</t>
  </si>
  <si>
    <t>послуги банку (посттермінал, інкасація,касове обслуговування)</t>
  </si>
  <si>
    <t>підписка періодисних видань</t>
  </si>
  <si>
    <t>послуги з утилізації</t>
  </si>
  <si>
    <t xml:space="preserve">земельний податок
</t>
  </si>
  <si>
    <t>надходження від відсотків за залишками коштів на поточних рахунках</t>
  </si>
  <si>
    <t>надходження від утвореного брухту чорних металів</t>
  </si>
  <si>
    <t>профспіловий збір</t>
  </si>
  <si>
    <t>відшкодування з бюджету за пільгове зубопротезування</t>
  </si>
  <si>
    <t>відшкодування з бюджету департаментом соціальної політики ВМР (ЧАЕС)</t>
  </si>
  <si>
    <t>відшкодування з бюджету департаментом соціальної політики ВМР (АТО)</t>
  </si>
  <si>
    <t>профспілковий збір</t>
  </si>
  <si>
    <t>оплата авансів (підписка періодичних видань, страхування, програмне забезпечення)</t>
  </si>
  <si>
    <t>утримано по вимозі (по виконавчим провадженням )</t>
  </si>
  <si>
    <t>сума попередньої оплати й авансових платежів, яку було повернуто покупцям</t>
  </si>
  <si>
    <t>послуги банку (касове обслуговування)</t>
  </si>
  <si>
    <t>ендомотор з апекслокатором (3 шт.)</t>
  </si>
  <si>
    <t xml:space="preserve">стоматологічна установка </t>
  </si>
  <si>
    <t>Різні види стоматологічної допомоги</t>
  </si>
  <si>
    <t>Відшкодування з бюджету за пільгове зубопротезування</t>
  </si>
  <si>
    <t xml:space="preserve">Відшкодування з фонду департаменту соціальної політики міської ради по учасникам аварії ЧАЕС </t>
  </si>
  <si>
    <t>Відшкодування з фонду департаменту соціальної політики міської ради учасникам АТО</t>
  </si>
  <si>
    <t>Освітянські послуги (проходження інтернатури лікарями-інтернами</t>
  </si>
  <si>
    <t>Робота зуботехнічної лабораторії на замовлення приватних кабінетів</t>
  </si>
  <si>
    <t>послуги бактеріологічному контролю</t>
  </si>
  <si>
    <t>відшкодування з Фонду соціального страхування згідгно листків непрацездатності</t>
  </si>
  <si>
    <t>тепловий лічильник</t>
  </si>
  <si>
    <t>системний блок</t>
  </si>
  <si>
    <t xml:space="preserve">переплата по частині чистого прибутку </t>
  </si>
  <si>
    <t>благодійна допомога</t>
  </si>
  <si>
    <t>собівартість реалізованої продукції (брухт чорних металів)</t>
  </si>
  <si>
    <t>повернення коштів зайвозамовлених ФСС</t>
  </si>
  <si>
    <t>обтураційна система</t>
  </si>
  <si>
    <t>радіовізіограф</t>
  </si>
  <si>
    <t>стоматологічне крісло</t>
  </si>
  <si>
    <t>водонагрівач</t>
  </si>
  <si>
    <t>компресор 24л</t>
  </si>
  <si>
    <t>компресор 50л 2шт.</t>
  </si>
  <si>
    <t>світильник безтіньовий</t>
  </si>
  <si>
    <t>содоструминний апарат</t>
  </si>
  <si>
    <t>стіл мобільний для стоматолога</t>
  </si>
  <si>
    <t>столик стоматолога</t>
  </si>
  <si>
    <t>теплова завіса</t>
  </si>
  <si>
    <t>програмне забезпечення для бухгалтерського обліку</t>
  </si>
  <si>
    <t>програмне забезпечення для візіографа</t>
  </si>
  <si>
    <t>придбання (виготовлення) основних засобів, усього, у т.ч.:</t>
  </si>
  <si>
    <t>_____________</t>
  </si>
  <si>
    <t>за 2023 рік</t>
  </si>
  <si>
    <t xml:space="preserve">минулий 2022 рік </t>
  </si>
  <si>
    <t xml:space="preserve">поточний 2023 рік </t>
  </si>
  <si>
    <t>Звітний 2023 рік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</si>
  <si>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</si>
  <si>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 xml:space="preserve">поточний 
2023 рік </t>
  </si>
  <si>
    <t>Факт минулого 2022 року</t>
  </si>
  <si>
    <t>План звітного 2023 року</t>
  </si>
  <si>
    <t>Факт звітного 2023 року</t>
  </si>
  <si>
    <t xml:space="preserve">минулий 
2022 рік </t>
  </si>
  <si>
    <t xml:space="preserve">минулий
 2022 рік </t>
  </si>
  <si>
    <t>минулий 2022 рік</t>
  </si>
  <si>
    <t>поточний 2023 рік</t>
  </si>
  <si>
    <r>
      <t xml:space="preserve">до звіту про виконання показників фінансового плану за 2023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</si>
  <si>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2022 року</t>
  </si>
  <si>
    <t>План
звітного 2023 року</t>
  </si>
  <si>
    <t>Факт
звітного 2023 року</t>
  </si>
  <si>
    <t>Заборгованість станом на 01.01.2024 року</t>
  </si>
  <si>
    <t>Заборгованість за кредитами станом на 01.01.2023 року</t>
  </si>
  <si>
    <t>Отримано залучених коштів за звітний 2023 рік</t>
  </si>
  <si>
    <t>Повернено залучених коштів за звітний 2023 рік</t>
  </si>
  <si>
    <t>факт 
минулого 2022 року</t>
  </si>
  <si>
    <t>план
звітного 2023 року</t>
  </si>
  <si>
    <t>факт
звітного 2023 року</t>
  </si>
  <si>
    <t>факт
минулого 2022 року</t>
  </si>
  <si>
    <t>7. Джерела капітальних інвестицій у 2023 році</t>
  </si>
  <si>
    <t>система ретгенологічна діагностична (рентген апарат портативний)</t>
  </si>
  <si>
    <t>скалер хірургічний , п'єзотом</t>
  </si>
  <si>
    <t>портативний рентген апарат</t>
  </si>
  <si>
    <t>цифровий панарамний рентгенапарат</t>
  </si>
  <si>
    <t>система рентгенологічна діагностична (рентген апарат портативний)</t>
  </si>
  <si>
    <t>піскострумний апарат</t>
  </si>
  <si>
    <t>металопластикова конструкція</t>
  </si>
  <si>
    <t>шафа МКН</t>
  </si>
  <si>
    <t>ендомотор</t>
  </si>
  <si>
    <t>фартух рентгенозахисний</t>
  </si>
  <si>
    <r>
      <t xml:space="preserve">система ретгенологічна діагностична (рентген апарат портативний) </t>
    </r>
    <r>
      <rPr>
        <b/>
        <i/>
        <sz val="16"/>
        <color theme="1"/>
        <rFont val="Times New Roman"/>
        <family val="1"/>
        <charset val="204"/>
      </rPr>
      <t>- поповнення статутного капіталу</t>
    </r>
  </si>
  <si>
    <r>
      <t>спеціалізований автомобіль -</t>
    </r>
    <r>
      <rPr>
        <b/>
        <i/>
        <sz val="16"/>
        <color theme="1"/>
        <rFont val="Times New Roman"/>
        <family val="1"/>
        <charset val="204"/>
      </rPr>
      <t xml:space="preserve"> благодійна допомога</t>
    </r>
  </si>
  <si>
    <r>
      <t xml:space="preserve">генератор -  </t>
    </r>
    <r>
      <rPr>
        <b/>
        <i/>
        <sz val="16"/>
        <color theme="1"/>
        <rFont val="Times New Roman"/>
        <family val="1"/>
        <charset val="204"/>
      </rPr>
      <t>благодійна допомога</t>
    </r>
  </si>
  <si>
    <t>фотополімеризатор 4 шт</t>
  </si>
  <si>
    <t>скалер хірургічний, п'єзотом</t>
  </si>
  <si>
    <t>цифровий панорамний рентгенапарат</t>
  </si>
  <si>
    <t>металопластиква конструкція</t>
  </si>
  <si>
    <t>Відшкодування з бюджету за безкоштовну виїзну стоматологічну допомогу військовослужбовцям</t>
  </si>
  <si>
    <t>навчання у сфері публічних закупівель</t>
  </si>
  <si>
    <t>компенсація відпустки по ЧАЕС</t>
  </si>
  <si>
    <t>сплата грошових зобов'язань (адміністративний збір за державну реєстрацію), (судовий збір)</t>
  </si>
  <si>
    <t>виплата лікарнчних за рахунок підприємства</t>
  </si>
  <si>
    <t xml:space="preserve">дохід від безоплатно отриманих активів </t>
  </si>
  <si>
    <t xml:space="preserve">коригув по нарахуванням за попередній період </t>
  </si>
  <si>
    <t>відшкодування з бюджету департаментом соціальної політики ВМР (компенсація за відпустку по ЧАЕС)</t>
  </si>
  <si>
    <t>коригування залишків</t>
  </si>
  <si>
    <t>сплата грошових зобов'язань (адміністративний збір за державну реєстрацію), (сплата судового збору)</t>
  </si>
  <si>
    <t>розрахунки з підзвітними особами (виплата добових)</t>
  </si>
  <si>
    <t>повернення зайвонарахованих коштів по з/пл</t>
  </si>
  <si>
    <r>
      <t xml:space="preserve">генератор       </t>
    </r>
    <r>
      <rPr>
        <i/>
        <sz val="14"/>
        <rFont val="Times New Roman"/>
        <family val="1"/>
        <charset val="204"/>
      </rPr>
      <t>благодійна допомога</t>
    </r>
  </si>
  <si>
    <r>
      <t xml:space="preserve">спеціалізований автомобіль </t>
    </r>
    <r>
      <rPr>
        <i/>
        <sz val="14"/>
        <rFont val="Times New Roman"/>
        <family val="1"/>
        <charset val="204"/>
      </rPr>
      <t>благодійна допомога</t>
    </r>
  </si>
  <si>
    <r>
      <t xml:space="preserve">генератор     </t>
    </r>
    <r>
      <rPr>
        <i/>
        <sz val="12"/>
        <rFont val="Times New Roman"/>
        <family val="1"/>
        <charset val="204"/>
      </rPr>
      <t xml:space="preserve">  благодійна допомога</t>
    </r>
  </si>
  <si>
    <r>
      <t xml:space="preserve">генератор- </t>
    </r>
    <r>
      <rPr>
        <i/>
        <sz val="16"/>
        <color theme="1"/>
        <rFont val="Times New Roman"/>
        <family val="1"/>
        <charset val="204"/>
      </rPr>
      <t>благодійна допомога</t>
    </r>
  </si>
  <si>
    <t>Бюджетне фінансування 
(поповнення статутного капіталу)</t>
  </si>
  <si>
    <r>
      <t xml:space="preserve">спеціалізований автомобіль  </t>
    </r>
    <r>
      <rPr>
        <i/>
        <sz val="14"/>
        <rFont val="Times New Roman"/>
        <family val="1"/>
        <charset val="204"/>
      </rPr>
      <t>благодійна допомога</t>
    </r>
  </si>
  <si>
    <r>
      <t xml:space="preserve">система рентгенологічна діагностична (рентген апарат портативний)  </t>
    </r>
    <r>
      <rPr>
        <i/>
        <sz val="14"/>
        <rFont val="Times New Roman"/>
        <family val="1"/>
        <charset val="204"/>
      </rPr>
      <t>поповнення статутного капіталу</t>
    </r>
  </si>
  <si>
    <r>
      <t xml:space="preserve">генератор </t>
    </r>
    <r>
      <rPr>
        <i/>
        <sz val="14"/>
        <rFont val="Times New Roman"/>
        <family val="1"/>
        <charset val="204"/>
      </rPr>
      <t>благодійна допомога</t>
    </r>
  </si>
  <si>
    <r>
      <t xml:space="preserve">генератор   </t>
    </r>
    <r>
      <rPr>
        <i/>
        <sz val="12"/>
        <rFont val="Times New Roman"/>
        <family val="1"/>
        <charset val="204"/>
      </rPr>
      <t xml:space="preserve"> благодійна допомога</t>
    </r>
  </si>
  <si>
    <t>Інші джерела (благодійна допомога)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</si>
</sst>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_-* #,##0.0\ _₽_-;\-* #,##0.0\ _₽_-;_-* &quot;-&quot;?\ _₽_-;_-@_-"/>
  </numFmts>
  <fonts count="1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u/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8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7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6" fillId="29" borderId="3" xfId="238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left" vertical="center"/>
    </xf>
    <xf numFmtId="0" fontId="6" fillId="29" borderId="3" xfId="238" applyNumberFormat="1" applyFont="1" applyFill="1" applyBorder="1" applyAlignment="1">
      <alignment horizontal="center" vertical="center" wrapText="1"/>
    </xf>
    <xf numFmtId="0" fontId="6" fillId="29" borderId="3" xfId="238" applyNumberFormat="1" applyFont="1" applyFill="1" applyBorder="1" applyAlignment="1">
      <alignment horizontal="left" vertical="center" wrapText="1"/>
    </xf>
    <xf numFmtId="49" fontId="6" fillId="29" borderId="3" xfId="238" applyNumberFormat="1" applyFont="1" applyFill="1" applyBorder="1" applyAlignment="1">
      <alignment horizontal="left" vertical="center" wrapText="1"/>
    </xf>
    <xf numFmtId="0" fontId="12" fillId="29" borderId="0" xfId="0" applyFont="1" applyFill="1"/>
    <xf numFmtId="0" fontId="6" fillId="29" borderId="0" xfId="0" applyFont="1" applyFill="1" applyBorder="1" applyAlignment="1">
      <alignment horizontal="left" vertical="center" wrapText="1" shrinkToFit="1"/>
    </xf>
    <xf numFmtId="0" fontId="10" fillId="29" borderId="0" xfId="0" applyFont="1" applyFill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6" fillId="29" borderId="0" xfId="0" applyFont="1" applyFill="1" applyBorder="1" applyAlignment="1">
      <alignment horizontal="right" vertical="center"/>
    </xf>
    <xf numFmtId="1" fontId="6" fillId="29" borderId="0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right" vertical="center"/>
    </xf>
    <xf numFmtId="0" fontId="9" fillId="29" borderId="0" xfId="0" applyFont="1" applyFill="1" applyBorder="1" applyAlignment="1">
      <alignment vertical="center"/>
    </xf>
    <xf numFmtId="168" fontId="5" fillId="29" borderId="0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/>
    </xf>
    <xf numFmtId="0" fontId="15" fillId="29" borderId="0" xfId="0" applyFont="1" applyFill="1" applyAlignment="1">
      <alignment vertical="center"/>
    </xf>
    <xf numFmtId="0" fontId="15" fillId="29" borderId="0" xfId="0" applyFont="1" applyFill="1"/>
    <xf numFmtId="0" fontId="15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 wrapText="1" shrinkToFit="1"/>
    </xf>
    <xf numFmtId="0" fontId="6" fillId="29" borderId="0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horizontal="right" vertical="center"/>
    </xf>
    <xf numFmtId="0" fontId="7" fillId="29" borderId="0" xfId="0" applyFont="1" applyFill="1" applyAlignment="1">
      <alignment vertical="center"/>
    </xf>
    <xf numFmtId="0" fontId="0" fillId="29" borderId="0" xfId="0" applyFill="1"/>
    <xf numFmtId="0" fontId="6" fillId="29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8" fillId="0" borderId="14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78" fillId="29" borderId="0" xfId="0" applyFont="1" applyFill="1" applyAlignment="1">
      <alignment vertical="center"/>
    </xf>
    <xf numFmtId="0" fontId="78" fillId="29" borderId="3" xfId="0" applyNumberFormat="1" applyFont="1" applyFill="1" applyBorder="1" applyAlignment="1">
      <alignment horizontal="center" vertical="center"/>
    </xf>
    <xf numFmtId="0" fontId="78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8" fillId="29" borderId="0" xfId="0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left" vertical="center" wrapText="1" shrinkToFit="1"/>
    </xf>
    <xf numFmtId="0" fontId="75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8" fillId="29" borderId="3" xfId="0" applyNumberFormat="1" applyFont="1" applyFill="1" applyBorder="1" applyAlignment="1">
      <alignment horizontal="center" vertical="center" wrapText="1" shrinkToFit="1"/>
    </xf>
    <xf numFmtId="0" fontId="78" fillId="29" borderId="13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right" vertical="center"/>
    </xf>
    <xf numFmtId="168" fontId="73" fillId="29" borderId="0" xfId="0" applyNumberFormat="1" applyFont="1" applyFill="1" applyBorder="1" applyAlignment="1">
      <alignment horizontal="right" vertical="center"/>
    </xf>
    <xf numFmtId="0" fontId="81" fillId="29" borderId="0" xfId="0" applyFont="1" applyFill="1" applyAlignment="1">
      <alignment vertical="center"/>
    </xf>
    <xf numFmtId="0" fontId="78" fillId="29" borderId="3" xfId="0" applyNumberFormat="1" applyFont="1" applyFill="1" applyBorder="1"/>
    <xf numFmtId="0" fontId="75" fillId="29" borderId="0" xfId="0" applyNumberFormat="1" applyFont="1" applyFill="1" applyBorder="1" applyAlignment="1">
      <alignment horizontal="center" vertical="center"/>
    </xf>
    <xf numFmtId="172" fontId="75" fillId="29" borderId="0" xfId="0" applyNumberFormat="1" applyFont="1" applyFill="1" applyBorder="1" applyAlignment="1">
      <alignment horizontal="center" vertical="center" wrapText="1"/>
    </xf>
    <xf numFmtId="168" fontId="75" fillId="29" borderId="0" xfId="207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22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6" fillId="29" borderId="3" xfId="0" quotePrefix="1" applyNumberFormat="1" applyFont="1" applyFill="1" applyBorder="1" applyAlignment="1">
      <alignment horizontal="center" vertical="center"/>
    </xf>
    <xf numFmtId="0" fontId="6" fillId="29" borderId="3" xfId="0" applyNumberFormat="1" applyFont="1" applyFill="1" applyBorder="1" applyAlignment="1">
      <alignment horizontal="center" vertical="center"/>
    </xf>
    <xf numFmtId="178" fontId="88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78" fillId="2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76" fillId="29" borderId="0" xfId="0" applyFont="1" applyFill="1" applyBorder="1" applyAlignment="1">
      <alignment horizontal="center" wrapText="1"/>
    </xf>
    <xf numFmtId="0" fontId="6" fillId="29" borderId="0" xfId="0" quotePrefix="1" applyFont="1" applyFill="1" applyBorder="1" applyAlignment="1">
      <alignment horizontal="center"/>
    </xf>
    <xf numFmtId="0" fontId="10" fillId="29" borderId="0" xfId="0" applyFont="1" applyFill="1" applyBorder="1" applyAlignment="1">
      <alignment vertical="top"/>
    </xf>
    <xf numFmtId="0" fontId="10" fillId="29" borderId="0" xfId="0" applyFont="1" applyFill="1" applyAlignment="1">
      <alignment vertical="top"/>
    </xf>
    <xf numFmtId="0" fontId="5" fillId="29" borderId="0" xfId="0" applyFont="1" applyFill="1" applyAlignment="1">
      <alignment vertical="center"/>
    </xf>
    <xf numFmtId="169" fontId="6" fillId="29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top"/>
    </xf>
    <xf numFmtId="0" fontId="5" fillId="29" borderId="3" xfId="0" quotePrefix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78" fillId="0" borderId="3" xfId="0" applyFont="1" applyFill="1" applyBorder="1" applyAlignment="1">
      <alignment horizontal="left" vertical="center" wrapText="1"/>
    </xf>
    <xf numFmtId="0" fontId="78" fillId="0" borderId="3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8" fontId="90" fillId="29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/>
    </xf>
    <xf numFmtId="0" fontId="94" fillId="29" borderId="0" xfId="0" applyFont="1" applyFill="1" applyBorder="1" applyAlignment="1">
      <alignment horizontal="center" vertical="center" wrapText="1"/>
    </xf>
    <xf numFmtId="0" fontId="72" fillId="29" borderId="0" xfId="0" quotePrefix="1" applyFont="1" applyFill="1" applyBorder="1" applyAlignment="1">
      <alignment horizontal="center" vertical="center"/>
    </xf>
    <xf numFmtId="169" fontId="72" fillId="29" borderId="0" xfId="0" applyNumberFormat="1" applyFont="1" applyFill="1" applyBorder="1" applyAlignment="1">
      <alignment horizontal="center" vertical="center" wrapText="1"/>
    </xf>
    <xf numFmtId="169" fontId="72" fillId="29" borderId="0" xfId="0" applyNumberFormat="1" applyFont="1" applyFill="1" applyBorder="1" applyAlignment="1">
      <alignment vertical="center" wrapText="1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8" fontId="90" fillId="29" borderId="0" xfId="0" applyNumberFormat="1" applyFont="1" applyFill="1" applyBorder="1" applyAlignment="1">
      <alignment horizontal="center" vertical="center" wrapText="1"/>
    </xf>
    <xf numFmtId="178" fontId="88" fillId="29" borderId="0" xfId="0" applyNumberFormat="1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9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0" fontId="73" fillId="0" borderId="19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5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8" fontId="89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9" borderId="0" xfId="0" applyFont="1" applyFill="1"/>
    <xf numFmtId="178" fontId="93" fillId="29" borderId="3" xfId="0" applyNumberFormat="1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/>
    </xf>
    <xf numFmtId="0" fontId="72" fillId="0" borderId="0" xfId="0" applyFont="1" applyFill="1" applyAlignment="1">
      <alignment vertical="center"/>
    </xf>
    <xf numFmtId="0" fontId="6" fillId="29" borderId="0" xfId="0" applyFont="1" applyFill="1" applyAlignment="1">
      <alignment vertical="center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 wrapText="1"/>
    </xf>
    <xf numFmtId="0" fontId="78" fillId="0" borderId="0" xfId="0" quotePrefix="1" applyFont="1" applyFill="1" applyBorder="1" applyAlignment="1">
      <alignment horizontal="center"/>
    </xf>
    <xf numFmtId="0" fontId="78" fillId="0" borderId="0" xfId="0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246" applyFont="1" applyFill="1" applyBorder="1" applyAlignment="1">
      <alignment vertical="center"/>
    </xf>
    <xf numFmtId="0" fontId="6" fillId="0" borderId="0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left" vertical="center" wrapText="1"/>
    </xf>
    <xf numFmtId="0" fontId="5" fillId="0" borderId="3" xfId="246" applyFont="1" applyFill="1" applyBorder="1" applyAlignment="1">
      <alignment horizontal="center" vertical="center"/>
    </xf>
    <xf numFmtId="0" fontId="6" fillId="0" borderId="0" xfId="246" applyFont="1" applyFill="1" applyBorder="1" applyAlignment="1">
      <alignment horizontal="left" vertical="center" wrapText="1"/>
    </xf>
    <xf numFmtId="0" fontId="5" fillId="0" borderId="0" xfId="246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wrapText="1"/>
    </xf>
    <xf numFmtId="0" fontId="6" fillId="0" borderId="0" xfId="0" quotePrefix="1" applyFont="1" applyFill="1" applyBorder="1" applyAlignment="1">
      <alignment horizontal="center"/>
    </xf>
    <xf numFmtId="0" fontId="6" fillId="0" borderId="0" xfId="246" applyFont="1" applyFill="1" applyBorder="1" applyAlignment="1">
      <alignment vertical="center" wrapText="1"/>
    </xf>
    <xf numFmtId="0" fontId="85" fillId="0" borderId="3" xfId="0" applyFont="1" applyFill="1" applyBorder="1" applyAlignment="1">
      <alignment horizontal="left" vertical="center" wrapText="1"/>
    </xf>
    <xf numFmtId="0" fontId="8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85" fillId="0" borderId="3" xfId="0" quotePrefix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5" fillId="0" borderId="0" xfId="0" quotePrefix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8" fillId="0" borderId="14" xfId="0" applyFont="1" applyFill="1" applyBorder="1" applyAlignment="1">
      <alignment horizontal="center" vertical="center" wrapText="1" shrinkToFit="1"/>
    </xf>
    <xf numFmtId="0" fontId="74" fillId="0" borderId="15" xfId="246" applyFont="1" applyFill="1" applyBorder="1" applyAlignment="1">
      <alignment horizontal="left" vertical="center" wrapText="1"/>
    </xf>
    <xf numFmtId="0" fontId="73" fillId="0" borderId="17" xfId="246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15" fillId="0" borderId="0" xfId="246" applyFont="1" applyFill="1"/>
    <xf numFmtId="0" fontId="74" fillId="0" borderId="19" xfId="0" applyFont="1" applyFill="1" applyBorder="1" applyAlignment="1">
      <alignment horizontal="left" vertical="center" wrapText="1"/>
    </xf>
    <xf numFmtId="0" fontId="78" fillId="0" borderId="19" xfId="0" applyFont="1" applyFill="1" applyBorder="1" applyAlignment="1">
      <alignment horizontal="left" vertical="center" wrapText="1"/>
    </xf>
    <xf numFmtId="0" fontId="78" fillId="0" borderId="19" xfId="0" quotePrefix="1" applyFont="1" applyFill="1" applyBorder="1" applyAlignment="1">
      <alignment horizontal="center" vertical="center"/>
    </xf>
    <xf numFmtId="0" fontId="78" fillId="0" borderId="0" xfId="0" applyFont="1" applyFill="1" applyAlignment="1">
      <alignment vertical="center"/>
    </xf>
    <xf numFmtId="0" fontId="73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left" vertical="center"/>
    </xf>
    <xf numFmtId="0" fontId="83" fillId="0" borderId="3" xfId="0" quotePrefix="1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center" wrapText="1"/>
    </xf>
    <xf numFmtId="0" fontId="85" fillId="0" borderId="0" xfId="0" applyFont="1" applyFill="1" applyBorder="1" applyAlignment="1"/>
    <xf numFmtId="0" fontId="73" fillId="0" borderId="3" xfId="0" quotePrefix="1" applyNumberFormat="1" applyFont="1" applyFill="1" applyBorder="1" applyAlignment="1">
      <alignment horizontal="center" vertical="center"/>
    </xf>
    <xf numFmtId="0" fontId="78" fillId="0" borderId="3" xfId="0" applyNumberFormat="1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29" borderId="0" xfId="238" applyNumberFormat="1" applyFont="1" applyFill="1" applyBorder="1" applyAlignment="1">
      <alignment horizontal="left" vertical="center" wrapText="1"/>
    </xf>
    <xf numFmtId="0" fontId="6" fillId="29" borderId="0" xfId="238" applyNumberFormat="1" applyFont="1" applyFill="1" applyBorder="1" applyAlignment="1">
      <alignment horizontal="center" vertical="center" wrapText="1"/>
    </xf>
    <xf numFmtId="49" fontId="6" fillId="29" borderId="0" xfId="238" applyNumberFormat="1" applyFont="1" applyFill="1" applyBorder="1" applyAlignment="1">
      <alignment horizontal="left" vertical="center" wrapText="1"/>
    </xf>
    <xf numFmtId="0" fontId="97" fillId="29" borderId="0" xfId="0" applyFont="1" applyFill="1" applyBorder="1" applyAlignment="1">
      <alignment horizontal="right"/>
    </xf>
    <xf numFmtId="168" fontId="97" fillId="29" borderId="0" xfId="0" applyNumberFormat="1" applyFont="1" applyFill="1" applyBorder="1" applyAlignment="1">
      <alignment horizontal="right"/>
    </xf>
    <xf numFmtId="0" fontId="99" fillId="29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8" fillId="0" borderId="15" xfId="0" applyFont="1" applyFill="1" applyBorder="1" applyAlignment="1">
      <alignment vertical="center"/>
    </xf>
    <xf numFmtId="0" fontId="78" fillId="0" borderId="16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78" fillId="0" borderId="16" xfId="0" quotePrefix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right" vertical="center"/>
    </xf>
    <xf numFmtId="0" fontId="78" fillId="0" borderId="36" xfId="0" applyFont="1" applyFill="1" applyBorder="1" applyAlignment="1">
      <alignment vertical="center"/>
    </xf>
    <xf numFmtId="0" fontId="78" fillId="0" borderId="17" xfId="0" applyFont="1" applyFill="1" applyBorder="1" applyAlignment="1">
      <alignment horizontal="right" vertical="center"/>
    </xf>
    <xf numFmtId="0" fontId="78" fillId="0" borderId="3" xfId="0" applyFont="1" applyFill="1" applyBorder="1" applyAlignment="1">
      <alignment vertical="center"/>
    </xf>
    <xf numFmtId="0" fontId="78" fillId="0" borderId="17" xfId="0" applyFont="1" applyFill="1" applyBorder="1" applyAlignment="1">
      <alignment vertical="center"/>
    </xf>
    <xf numFmtId="0" fontId="78" fillId="0" borderId="37" xfId="0" applyFont="1" applyFill="1" applyBorder="1" applyAlignment="1">
      <alignment horizontal="right" vertical="center"/>
    </xf>
    <xf numFmtId="0" fontId="78" fillId="0" borderId="3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8" fillId="0" borderId="19" xfId="182" applyFont="1" applyFill="1" applyBorder="1" applyAlignment="1">
      <alignment horizontal="left" vertical="center" wrapText="1"/>
      <protection locked="0"/>
    </xf>
    <xf numFmtId="0" fontId="78" fillId="0" borderId="19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 applyProtection="1">
      <alignment horizontal="left" vertical="center" wrapText="1"/>
      <protection locked="0"/>
    </xf>
    <xf numFmtId="0" fontId="78" fillId="0" borderId="14" xfId="0" quotePrefix="1" applyFont="1" applyFill="1" applyBorder="1" applyAlignment="1">
      <alignment horizontal="center" vertical="center"/>
    </xf>
    <xf numFmtId="0" fontId="78" fillId="0" borderId="3" xfId="0" applyFont="1" applyFill="1" applyBorder="1" applyAlignment="1" applyProtection="1">
      <alignment horizontal="left" vertical="center" wrapText="1"/>
      <protection locked="0"/>
    </xf>
    <xf numFmtId="0" fontId="73" fillId="0" borderId="19" xfId="0" applyFont="1" applyFill="1" applyBorder="1" applyAlignment="1" applyProtection="1">
      <alignment horizontal="left" vertical="center" wrapText="1"/>
      <protection locked="0"/>
    </xf>
    <xf numFmtId="0" fontId="78" fillId="0" borderId="3" xfId="0" quotePrefix="1" applyNumberFormat="1" applyFont="1" applyFill="1" applyBorder="1" applyAlignment="1">
      <alignment horizontal="center" vertical="center"/>
    </xf>
    <xf numFmtId="0" fontId="78" fillId="0" borderId="19" xfId="0" quotePrefix="1" applyNumberFormat="1" applyFont="1" applyFill="1" applyBorder="1" applyAlignment="1">
      <alignment horizontal="center" vertical="center"/>
    </xf>
    <xf numFmtId="172" fontId="78" fillId="0" borderId="0" xfId="0" applyNumberFormat="1" applyFont="1" applyFill="1" applyBorder="1" applyAlignment="1">
      <alignment horizontal="center" vertical="center" wrapText="1"/>
    </xf>
    <xf numFmtId="178" fontId="78" fillId="0" borderId="0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wrapText="1"/>
    </xf>
    <xf numFmtId="0" fontId="7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quotePrefix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7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49" fontId="78" fillId="0" borderId="3" xfId="0" applyNumberFormat="1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6" fillId="29" borderId="0" xfId="0" applyFont="1" applyFill="1" applyAlignment="1">
      <alignment horizontal="center" vertical="top"/>
    </xf>
    <xf numFmtId="0" fontId="78" fillId="29" borderId="3" xfId="0" applyFont="1" applyFill="1" applyBorder="1" applyAlignment="1">
      <alignment horizontal="center" vertical="center" wrapText="1" shrinkToFit="1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176" fontId="96" fillId="0" borderId="3" xfId="0" applyNumberFormat="1" applyFont="1" applyFill="1" applyBorder="1" applyAlignment="1">
      <alignment horizontal="center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0" fontId="73" fillId="0" borderId="3" xfId="182" applyFont="1" applyFill="1" applyBorder="1" applyAlignment="1">
      <alignment horizontal="left" vertical="center" wrapText="1"/>
      <protection locked="0"/>
    </xf>
    <xf numFmtId="0" fontId="78" fillId="0" borderId="3" xfId="246" applyFont="1" applyFill="1" applyBorder="1" applyAlignment="1">
      <alignment horizontal="left" vertical="center" wrapText="1"/>
    </xf>
    <xf numFmtId="0" fontId="73" fillId="0" borderId="38" xfId="0" applyFont="1" applyFill="1" applyBorder="1" applyAlignment="1" applyProtection="1">
      <alignment horizontal="left" vertical="center" wrapText="1"/>
      <protection locked="0"/>
    </xf>
    <xf numFmtId="0" fontId="73" fillId="0" borderId="39" xfId="0" quotePrefix="1" applyNumberFormat="1" applyFont="1" applyFill="1" applyBorder="1" applyAlignment="1">
      <alignment horizontal="center" vertical="center"/>
    </xf>
    <xf numFmtId="0" fontId="78" fillId="0" borderId="41" xfId="0" applyFont="1" applyFill="1" applyBorder="1" applyAlignment="1" applyProtection="1">
      <alignment horizontal="left" vertical="center" wrapText="1"/>
      <protection locked="0"/>
    </xf>
    <xf numFmtId="0" fontId="73" fillId="0" borderId="41" xfId="0" applyFont="1" applyFill="1" applyBorder="1" applyAlignment="1" applyProtection="1">
      <alignment horizontal="left" vertical="center" wrapText="1"/>
      <protection locked="0"/>
    </xf>
    <xf numFmtId="0" fontId="78" fillId="0" borderId="42" xfId="0" applyFont="1" applyFill="1" applyBorder="1" applyAlignment="1" applyProtection="1">
      <alignment horizontal="left" vertical="center" wrapText="1"/>
      <protection locked="0"/>
    </xf>
    <xf numFmtId="0" fontId="78" fillId="0" borderId="43" xfId="0" quotePrefix="1" applyFont="1" applyFill="1" applyBorder="1" applyAlignment="1">
      <alignment horizontal="center" vertical="center"/>
    </xf>
    <xf numFmtId="49" fontId="78" fillId="0" borderId="3" xfId="0" applyNumberFormat="1" applyFont="1" applyFill="1" applyBorder="1" applyAlignment="1">
      <alignment horizontal="center" vertical="center"/>
    </xf>
    <xf numFmtId="0" fontId="78" fillId="0" borderId="0" xfId="0" applyFont="1" applyFill="1" applyBorder="1" applyAlignment="1" applyProtection="1">
      <alignment horizontal="left" vertical="center" wrapText="1"/>
      <protection locked="0"/>
    </xf>
    <xf numFmtId="0" fontId="78" fillId="0" borderId="0" xfId="0" quotePrefix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vertical="center"/>
    </xf>
    <xf numFmtId="0" fontId="101" fillId="0" borderId="0" xfId="0" applyFont="1" applyFill="1" applyAlignment="1">
      <alignment vertical="center"/>
    </xf>
    <xf numFmtId="0" fontId="101" fillId="0" borderId="0" xfId="246" applyFont="1" applyFill="1" applyBorder="1" applyAlignment="1">
      <alignment horizontal="center" vertical="center"/>
    </xf>
    <xf numFmtId="172" fontId="101" fillId="0" borderId="3" xfId="0" applyNumberFormat="1" applyFont="1" applyFill="1" applyBorder="1" applyAlignment="1">
      <alignment horizontal="center" vertical="center" wrapText="1"/>
    </xf>
    <xf numFmtId="178" fontId="101" fillId="0" borderId="3" xfId="0" applyNumberFormat="1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96" fillId="0" borderId="17" xfId="246" applyFont="1" applyFill="1" applyBorder="1" applyAlignment="1">
      <alignment horizontal="left" vertical="center" wrapText="1"/>
    </xf>
    <xf numFmtId="0" fontId="105" fillId="0" borderId="0" xfId="246" applyFont="1" applyFill="1"/>
    <xf numFmtId="0" fontId="96" fillId="0" borderId="0" xfId="0" quotePrefix="1" applyFont="1" applyFill="1" applyBorder="1" applyAlignment="1">
      <alignment horizontal="center" vertical="center"/>
    </xf>
    <xf numFmtId="0" fontId="102" fillId="0" borderId="0" xfId="0" applyFont="1" applyFill="1" applyAlignment="1">
      <alignment vertical="center"/>
    </xf>
    <xf numFmtId="0" fontId="101" fillId="0" borderId="0" xfId="0" applyFont="1" applyFill="1" applyAlignment="1">
      <alignment horizontal="center" vertical="center"/>
    </xf>
    <xf numFmtId="0" fontId="101" fillId="29" borderId="0" xfId="0" applyFont="1" applyFill="1" applyAlignment="1">
      <alignment vertical="center"/>
    </xf>
    <xf numFmtId="0" fontId="100" fillId="29" borderId="0" xfId="0" applyFont="1" applyFill="1" applyBorder="1" applyAlignment="1">
      <alignment horizontal="left" vertical="center" wrapText="1"/>
    </xf>
    <xf numFmtId="3" fontId="100" fillId="29" borderId="0" xfId="0" applyNumberFormat="1" applyFont="1" applyFill="1" applyBorder="1" applyAlignment="1">
      <alignment horizontal="center" vertical="center" wrapText="1"/>
    </xf>
    <xf numFmtId="0" fontId="100" fillId="29" borderId="0" xfId="0" applyFont="1" applyFill="1" applyBorder="1" applyAlignment="1">
      <alignment horizontal="left" vertical="center" wrapText="1" shrinkToFit="1"/>
    </xf>
    <xf numFmtId="0" fontId="100" fillId="29" borderId="0" xfId="0" applyFont="1" applyFill="1" applyAlignment="1">
      <alignment vertical="center"/>
    </xf>
    <xf numFmtId="177" fontId="96" fillId="29" borderId="3" xfId="0" applyNumberFormat="1" applyFont="1" applyFill="1" applyBorder="1" applyAlignment="1">
      <alignment horizontal="center" vertical="center" wrapText="1"/>
    </xf>
    <xf numFmtId="1" fontId="101" fillId="29" borderId="0" xfId="0" applyNumberFormat="1" applyFont="1" applyFill="1" applyBorder="1" applyAlignment="1">
      <alignment horizontal="center" vertical="center"/>
    </xf>
    <xf numFmtId="0" fontId="102" fillId="29" borderId="0" xfId="0" applyFont="1" applyFill="1" applyBorder="1" applyAlignment="1">
      <alignment vertical="center"/>
    </xf>
    <xf numFmtId="169" fontId="101" fillId="29" borderId="0" xfId="0" applyNumberFormat="1" applyFont="1" applyFill="1" applyAlignment="1">
      <alignment vertical="center"/>
    </xf>
    <xf numFmtId="0" fontId="102" fillId="29" borderId="0" xfId="0" applyFont="1" applyFill="1" applyAlignment="1">
      <alignment vertical="center"/>
    </xf>
    <xf numFmtId="3" fontId="78" fillId="29" borderId="0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/>
    </xf>
    <xf numFmtId="172" fontId="73" fillId="0" borderId="3" xfId="0" applyNumberFormat="1" applyFont="1" applyFill="1" applyBorder="1" applyAlignment="1">
      <alignment horizontal="center" vertical="center" wrapText="1"/>
    </xf>
    <xf numFmtId="172" fontId="78" fillId="0" borderId="3" xfId="0" applyNumberFormat="1" applyFont="1" applyFill="1" applyBorder="1" applyAlignment="1">
      <alignment horizontal="center" vertical="center" wrapText="1"/>
    </xf>
    <xf numFmtId="172" fontId="73" fillId="0" borderId="3" xfId="0" applyNumberFormat="1" applyFont="1" applyFill="1" applyBorder="1" applyAlignment="1">
      <alignment vertical="center" wrapText="1"/>
    </xf>
    <xf numFmtId="0" fontId="6" fillId="29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172" fontId="85" fillId="0" borderId="3" xfId="0" applyNumberFormat="1" applyFont="1" applyFill="1" applyBorder="1" applyAlignment="1">
      <alignment horizontal="center" vertical="center" wrapText="1"/>
    </xf>
    <xf numFmtId="172" fontId="83" fillId="0" borderId="3" xfId="0" applyNumberFormat="1" applyFont="1" applyFill="1" applyBorder="1" applyAlignment="1">
      <alignment horizontal="center" vertical="center" wrapText="1"/>
    </xf>
    <xf numFmtId="172" fontId="10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right" vertical="center" wrapText="1"/>
    </xf>
    <xf numFmtId="172" fontId="10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169" fontId="78" fillId="0" borderId="0" xfId="0" quotePrefix="1" applyNumberFormat="1" applyFont="1" applyFill="1" applyBorder="1" applyAlignment="1">
      <alignment wrapText="1"/>
    </xf>
    <xf numFmtId="176" fontId="85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69" fontId="10" fillId="0" borderId="0" xfId="0" applyNumberFormat="1" applyFont="1" applyFill="1" applyBorder="1" applyAlignment="1">
      <alignment wrapText="1"/>
    </xf>
    <xf numFmtId="176" fontId="78" fillId="0" borderId="19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8" fillId="0" borderId="19" xfId="0" applyNumberFormat="1" applyFont="1" applyFill="1" applyBorder="1" applyAlignment="1">
      <alignment horizontal="center" vertical="center" wrapText="1"/>
    </xf>
    <xf numFmtId="176" fontId="73" fillId="0" borderId="19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right" vertical="center"/>
    </xf>
    <xf numFmtId="169" fontId="78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69" fontId="6" fillId="29" borderId="0" xfId="0" applyNumberFormat="1" applyFont="1" applyFill="1" applyAlignment="1">
      <alignment vertical="center"/>
    </xf>
    <xf numFmtId="0" fontId="5" fillId="0" borderId="0" xfId="246" applyFont="1" applyFill="1" applyBorder="1" applyAlignment="1">
      <alignment horizontal="right" vertical="center"/>
    </xf>
    <xf numFmtId="172" fontId="5" fillId="0" borderId="3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69" fontId="6" fillId="0" borderId="0" xfId="0" quotePrefix="1" applyNumberFormat="1" applyFont="1" applyFill="1" applyBorder="1" applyAlignment="1">
      <alignment wrapText="1"/>
    </xf>
    <xf numFmtId="177" fontId="85" fillId="0" borderId="3" xfId="0" applyNumberFormat="1" applyFont="1" applyFill="1" applyBorder="1" applyAlignment="1">
      <alignment horizontal="center" vertical="center" wrapText="1"/>
    </xf>
    <xf numFmtId="172" fontId="6" fillId="0" borderId="0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 wrapText="1" shrinkToFit="1"/>
    </xf>
    <xf numFmtId="3" fontId="6" fillId="0" borderId="3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172" fontId="96" fillId="0" borderId="0" xfId="0" quotePrefix="1" applyNumberFormat="1" applyFont="1" applyFill="1" applyBorder="1" applyAlignment="1">
      <alignment horizontal="center" vertical="center"/>
    </xf>
    <xf numFmtId="1" fontId="6" fillId="0" borderId="3" xfId="0" quotePrefix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wrapText="1"/>
    </xf>
    <xf numFmtId="178" fontId="78" fillId="29" borderId="3" xfId="0" applyNumberFormat="1" applyFont="1" applyFill="1" applyBorder="1" applyAlignment="1">
      <alignment horizontal="right" vertical="center" wrapText="1"/>
    </xf>
    <xf numFmtId="178" fontId="78" fillId="0" borderId="3" xfId="0" applyNumberFormat="1" applyFont="1" applyFill="1" applyBorder="1" applyAlignment="1">
      <alignment horizontal="right" vertical="center" wrapText="1"/>
    </xf>
    <xf numFmtId="178" fontId="78" fillId="29" borderId="0" xfId="0" applyNumberFormat="1" applyFont="1" applyFill="1" applyBorder="1" applyAlignment="1">
      <alignment horizontal="right" vertical="center" wrapText="1"/>
    </xf>
    <xf numFmtId="0" fontId="6" fillId="29" borderId="13" xfId="0" applyFont="1" applyFill="1" applyBorder="1" applyAlignment="1">
      <alignment horizontal="right" vertical="center" wrapText="1"/>
    </xf>
    <xf numFmtId="3" fontId="6" fillId="29" borderId="0" xfId="0" applyNumberFormat="1" applyFont="1" applyFill="1" applyBorder="1" applyAlignment="1">
      <alignment horizontal="center" vertical="center" wrapText="1"/>
    </xf>
    <xf numFmtId="3" fontId="6" fillId="29" borderId="18" xfId="0" applyNumberFormat="1" applyFont="1" applyFill="1" applyBorder="1" applyAlignment="1">
      <alignment vertical="center" wrapText="1"/>
    </xf>
    <xf numFmtId="168" fontId="5" fillId="29" borderId="0" xfId="0" applyNumberFormat="1" applyFont="1" applyFill="1" applyBorder="1" applyAlignment="1">
      <alignment horizontal="center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169" fontId="5" fillId="29" borderId="0" xfId="0" applyNumberFormat="1" applyFont="1" applyFill="1" applyBorder="1" applyAlignment="1">
      <alignment horizontal="center" vertical="center"/>
    </xf>
    <xf numFmtId="169" fontId="5" fillId="29" borderId="0" xfId="0" applyNumberFormat="1" applyFont="1" applyFill="1" applyBorder="1" applyAlignment="1">
      <alignment vertical="center"/>
    </xf>
    <xf numFmtId="0" fontId="78" fillId="29" borderId="0" xfId="0" applyFont="1" applyFill="1" applyAlignment="1">
      <alignment horizontal="right" vertical="center"/>
    </xf>
    <xf numFmtId="3" fontId="78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top"/>
    </xf>
    <xf numFmtId="176" fontId="73" fillId="0" borderId="39" xfId="0" applyNumberFormat="1" applyFont="1" applyFill="1" applyBorder="1" applyAlignment="1">
      <alignment horizontal="center" vertical="center" wrapText="1"/>
    </xf>
    <xf numFmtId="176" fontId="78" fillId="0" borderId="4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73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176" fontId="78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2" fontId="101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73" fillId="29" borderId="3" xfId="0" applyNumberFormat="1" applyFont="1" applyFill="1" applyBorder="1" applyAlignment="1">
      <alignment horizontal="center" vertical="center" wrapText="1"/>
    </xf>
    <xf numFmtId="176" fontId="7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right" vertical="center" wrapText="1"/>
    </xf>
    <xf numFmtId="178" fontId="78" fillId="29" borderId="3" xfId="0" applyNumberFormat="1" applyFont="1" applyFill="1" applyBorder="1" applyAlignment="1">
      <alignment horizontal="center" vertical="center" wrapText="1"/>
    </xf>
    <xf numFmtId="168" fontId="78" fillId="0" borderId="3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wrapText="1"/>
    </xf>
    <xf numFmtId="178" fontId="85" fillId="0" borderId="3" xfId="0" applyNumberFormat="1" applyFont="1" applyFill="1" applyBorder="1" applyAlignment="1">
      <alignment horizontal="center" vertical="center" wrapText="1"/>
    </xf>
    <xf numFmtId="1" fontId="7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8" fontId="78" fillId="29" borderId="3" xfId="0" applyNumberFormat="1" applyFont="1" applyFill="1" applyBorder="1" applyAlignment="1">
      <alignment horizontal="center" vertical="center"/>
    </xf>
    <xf numFmtId="177" fontId="73" fillId="29" borderId="3" xfId="0" applyNumberFormat="1" applyFont="1" applyFill="1" applyBorder="1" applyAlignment="1">
      <alignment horizontal="center" vertical="center" wrapText="1"/>
    </xf>
    <xf numFmtId="168" fontId="73" fillId="29" borderId="3" xfId="0" applyNumberFormat="1" applyFont="1" applyFill="1" applyBorder="1" applyAlignment="1">
      <alignment horizontal="right" vertical="center"/>
    </xf>
    <xf numFmtId="172" fontId="73" fillId="0" borderId="3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85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177" fontId="73" fillId="0" borderId="19" xfId="0" applyNumberFormat="1" applyFont="1" applyFill="1" applyBorder="1" applyAlignment="1">
      <alignment horizontal="center" vertical="center" wrapText="1"/>
    </xf>
    <xf numFmtId="0" fontId="6" fillId="0" borderId="3" xfId="238" applyFont="1" applyFill="1" applyBorder="1" applyAlignment="1">
      <alignment horizontal="center" vertical="center"/>
    </xf>
    <xf numFmtId="3" fontId="78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77" fontId="73" fillId="0" borderId="19" xfId="0" applyNumberFormat="1" applyFont="1" applyFill="1" applyBorder="1" applyAlignment="1">
      <alignment horizontal="right" vertical="center" wrapText="1"/>
    </xf>
    <xf numFmtId="177" fontId="78" fillId="0" borderId="19" xfId="0" applyNumberFormat="1" applyFont="1" applyFill="1" applyBorder="1" applyAlignment="1">
      <alignment horizontal="right" vertical="center" wrapText="1"/>
    </xf>
    <xf numFmtId="178" fontId="73" fillId="0" borderId="19" xfId="0" applyNumberFormat="1" applyFont="1" applyFill="1" applyBorder="1" applyAlignment="1">
      <alignment horizontal="right" vertical="center" wrapText="1"/>
    </xf>
    <xf numFmtId="178" fontId="78" fillId="0" borderId="19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78" fillId="0" borderId="3" xfId="0" quotePrefix="1" applyNumberFormat="1" applyFont="1" applyFill="1" applyBorder="1" applyAlignment="1">
      <alignment horizontal="lef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179" fontId="5" fillId="0" borderId="0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top" wrapText="1"/>
    </xf>
    <xf numFmtId="178" fontId="5" fillId="0" borderId="3" xfId="207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78" fillId="0" borderId="3" xfId="246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9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6" fillId="0" borderId="3" xfId="246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8" fillId="0" borderId="3" xfId="0" applyNumberFormat="1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176" fontId="78" fillId="0" borderId="3" xfId="0" applyNumberFormat="1" applyFont="1" applyFill="1" applyBorder="1" applyAlignment="1">
      <alignment horizontal="center" vertical="center" wrapText="1"/>
    </xf>
    <xf numFmtId="169" fontId="73" fillId="0" borderId="0" xfId="0" quotePrefix="1" applyNumberFormat="1" applyFont="1" applyFill="1" applyBorder="1" applyAlignment="1">
      <alignment wrapText="1"/>
    </xf>
    <xf numFmtId="0" fontId="73" fillId="0" borderId="0" xfId="0" applyFont="1" applyFill="1" applyBorder="1" applyAlignment="1"/>
    <xf numFmtId="0" fontId="73" fillId="0" borderId="16" xfId="246" applyFont="1" applyFill="1" applyBorder="1" applyAlignment="1">
      <alignment horizontal="left" vertical="center" wrapText="1"/>
    </xf>
    <xf numFmtId="172" fontId="6" fillId="0" borderId="0" xfId="0" applyNumberFormat="1" applyFont="1" applyFill="1" applyAlignment="1">
      <alignment vertical="center"/>
    </xf>
    <xf numFmtId="172" fontId="5" fillId="0" borderId="0" xfId="0" applyNumberFormat="1" applyFont="1" applyFill="1" applyBorder="1" applyAlignment="1">
      <alignment vertical="center"/>
    </xf>
    <xf numFmtId="172" fontId="73" fillId="0" borderId="0" xfId="0" quotePrefix="1" applyNumberFormat="1" applyFont="1" applyFill="1" applyBorder="1" applyAlignment="1">
      <alignment horizontal="center" vertical="center"/>
    </xf>
    <xf numFmtId="177" fontId="78" fillId="0" borderId="44" xfId="0" applyNumberFormat="1" applyFont="1" applyFill="1" applyBorder="1" applyAlignment="1">
      <alignment horizontal="right" vertical="center" wrapText="1"/>
    </xf>
    <xf numFmtId="177" fontId="78" fillId="0" borderId="3" xfId="0" applyNumberFormat="1" applyFont="1" applyFill="1" applyBorder="1" applyAlignment="1">
      <alignment horizontal="center" vertical="center" wrapText="1"/>
    </xf>
    <xf numFmtId="177" fontId="73" fillId="0" borderId="40" xfId="0" applyNumberFormat="1" applyFont="1" applyFill="1" applyBorder="1" applyAlignment="1">
      <alignment horizontal="right" vertical="center" wrapText="1"/>
    </xf>
    <xf numFmtId="177" fontId="78" fillId="0" borderId="43" xfId="0" applyNumberFormat="1" applyFont="1" applyFill="1" applyBorder="1" applyAlignment="1">
      <alignment horizontal="center" vertical="center" wrapText="1"/>
    </xf>
    <xf numFmtId="0" fontId="73" fillId="0" borderId="0" xfId="0" applyFont="1" applyFill="1"/>
    <xf numFmtId="169" fontId="6" fillId="29" borderId="0" xfId="0" quotePrefix="1" applyNumberFormat="1" applyFont="1" applyFill="1" applyBorder="1" applyAlignment="1">
      <alignment wrapText="1"/>
    </xf>
    <xf numFmtId="176" fontId="78" fillId="0" borderId="3" xfId="0" applyNumberFormat="1" applyFont="1" applyFill="1" applyBorder="1" applyAlignment="1">
      <alignment horizontal="center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74" fillId="0" borderId="33" xfId="0" applyFont="1" applyFill="1" applyBorder="1" applyAlignment="1">
      <alignment horizontal="center" vertical="center" wrapText="1"/>
    </xf>
    <xf numFmtId="0" fontId="74" fillId="0" borderId="34" xfId="0" applyFont="1" applyFill="1" applyBorder="1" applyAlignment="1">
      <alignment horizontal="center" vertical="center" wrapText="1"/>
    </xf>
    <xf numFmtId="0" fontId="74" fillId="0" borderId="35" xfId="0" applyFont="1" applyFill="1" applyBorder="1" applyAlignment="1">
      <alignment horizontal="center" vertical="center" wrapText="1"/>
    </xf>
    <xf numFmtId="0" fontId="74" fillId="0" borderId="23" xfId="238" applyNumberFormat="1" applyFont="1" applyFill="1" applyBorder="1" applyAlignment="1">
      <alignment horizontal="center" vertical="center" wrapText="1"/>
    </xf>
    <xf numFmtId="0" fontId="74" fillId="0" borderId="24" xfId="238" applyNumberFormat="1" applyFont="1" applyFill="1" applyBorder="1" applyAlignment="1">
      <alignment horizontal="center" vertical="center" wrapText="1"/>
    </xf>
    <xf numFmtId="0" fontId="74" fillId="0" borderId="25" xfId="238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87" fillId="0" borderId="1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8" fillId="0" borderId="3" xfId="246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77" fillId="0" borderId="0" xfId="0" applyFont="1" applyFill="1" applyBorder="1" applyAlignment="1">
      <alignment horizontal="center"/>
    </xf>
    <xf numFmtId="169" fontId="75" fillId="0" borderId="0" xfId="0" applyNumberFormat="1" applyFont="1" applyFill="1" applyBorder="1" applyAlignment="1">
      <alignment horizontal="center" wrapText="1"/>
    </xf>
    <xf numFmtId="169" fontId="75" fillId="0" borderId="0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/>
    </xf>
    <xf numFmtId="0" fontId="74" fillId="0" borderId="20" xfId="0" applyFont="1" applyFill="1" applyBorder="1" applyAlignment="1" applyProtection="1">
      <alignment horizontal="center" vertical="center" wrapText="1"/>
      <protection locked="0"/>
    </xf>
    <xf numFmtId="0" fontId="74" fillId="0" borderId="21" xfId="0" applyFont="1" applyFill="1" applyBorder="1" applyAlignment="1" applyProtection="1">
      <alignment horizontal="center" vertical="center" wrapText="1"/>
      <protection locked="0"/>
    </xf>
    <xf numFmtId="0" fontId="74" fillId="0" borderId="22" xfId="0" applyFont="1" applyFill="1" applyBorder="1" applyAlignment="1" applyProtection="1">
      <alignment horizontal="center" vertical="center" wrapText="1"/>
      <protection locked="0"/>
    </xf>
    <xf numFmtId="0" fontId="78" fillId="0" borderId="17" xfId="0" applyFont="1" applyFill="1" applyBorder="1" applyAlignment="1">
      <alignment horizontal="left" vertical="center" wrapText="1"/>
    </xf>
    <xf numFmtId="169" fontId="78" fillId="0" borderId="0" xfId="0" applyNumberFormat="1" applyFont="1" applyFill="1" applyBorder="1" applyAlignment="1">
      <alignment horizontal="left" wrapText="1"/>
    </xf>
    <xf numFmtId="0" fontId="79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6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1" fillId="0" borderId="0" xfId="0" applyFont="1" applyFill="1" applyBorder="1" applyAlignment="1">
      <alignment horizontal="center"/>
    </xf>
    <xf numFmtId="0" fontId="74" fillId="0" borderId="0" xfId="246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5" fillId="0" borderId="3" xfId="246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left" wrapText="1"/>
    </xf>
    <xf numFmtId="0" fontId="106" fillId="0" borderId="0" xfId="0" applyFont="1" applyFill="1" applyBorder="1" applyAlignment="1">
      <alignment horizontal="center"/>
    </xf>
    <xf numFmtId="0" fontId="6" fillId="0" borderId="13" xfId="246" applyFont="1" applyFill="1" applyBorder="1" applyAlignment="1">
      <alignment horizontal="right" vertical="center"/>
    </xf>
    <xf numFmtId="0" fontId="6" fillId="0" borderId="3" xfId="246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246" applyFont="1" applyFill="1" applyBorder="1" applyAlignment="1">
      <alignment horizontal="center" vertical="center"/>
    </xf>
    <xf numFmtId="0" fontId="6" fillId="0" borderId="17" xfId="246" applyFont="1" applyFill="1" applyBorder="1" applyAlignment="1">
      <alignment horizontal="center" vertical="center"/>
    </xf>
    <xf numFmtId="0" fontId="6" fillId="0" borderId="16" xfId="24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5" fillId="0" borderId="15" xfId="0" applyFont="1" applyFill="1" applyBorder="1" applyAlignment="1">
      <alignment horizontal="center" vertical="center"/>
    </xf>
    <xf numFmtId="0" fontId="85" fillId="0" borderId="17" xfId="0" applyFont="1" applyFill="1" applyBorder="1" applyAlignment="1">
      <alignment horizontal="center" vertical="center"/>
    </xf>
    <xf numFmtId="0" fontId="85" fillId="0" borderId="16" xfId="0" applyFont="1" applyFill="1" applyBorder="1" applyAlignment="1">
      <alignment horizontal="center" vertical="center"/>
    </xf>
    <xf numFmtId="169" fontId="106" fillId="0" borderId="0" xfId="0" applyNumberFormat="1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 shrinkToFit="1"/>
    </xf>
    <xf numFmtId="169" fontId="78" fillId="0" borderId="0" xfId="0" applyNumberFormat="1" applyFont="1" applyFill="1" applyBorder="1" applyAlignment="1">
      <alignment horizontal="center" wrapText="1"/>
    </xf>
    <xf numFmtId="0" fontId="78" fillId="0" borderId="14" xfId="0" applyFont="1" applyFill="1" applyBorder="1" applyAlignment="1">
      <alignment horizontal="center" vertical="center"/>
    </xf>
    <xf numFmtId="0" fontId="78" fillId="0" borderId="19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right" vertical="center"/>
    </xf>
    <xf numFmtId="169" fontId="6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169" fontId="6" fillId="29" borderId="0" xfId="0" applyNumberFormat="1" applyFont="1" applyFill="1" applyBorder="1" applyAlignment="1">
      <alignment horizontal="center" wrapText="1"/>
    </xf>
    <xf numFmtId="0" fontId="76" fillId="29" borderId="0" xfId="0" applyFont="1" applyFill="1" applyBorder="1" applyAlignment="1">
      <alignment horizontal="center"/>
    </xf>
    <xf numFmtId="0" fontId="74" fillId="0" borderId="0" xfId="238" applyNumberFormat="1" applyFont="1" applyFill="1" applyBorder="1" applyAlignment="1">
      <alignment horizontal="center" vertical="center" wrapText="1"/>
    </xf>
    <xf numFmtId="0" fontId="6" fillId="0" borderId="14" xfId="238" applyNumberFormat="1" applyFont="1" applyFill="1" applyBorder="1" applyAlignment="1">
      <alignment horizontal="center" vertical="center" wrapText="1"/>
    </xf>
    <xf numFmtId="0" fontId="6" fillId="0" borderId="19" xfId="23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8" fillId="0" borderId="15" xfId="0" applyFont="1" applyFill="1" applyBorder="1" applyAlignment="1">
      <alignment horizontal="left" vertical="center" wrapText="1"/>
    </xf>
    <xf numFmtId="0" fontId="78" fillId="0" borderId="16" xfId="0" applyFont="1" applyFill="1" applyBorder="1" applyAlignment="1">
      <alignment horizontal="left" vertical="center" wrapText="1"/>
    </xf>
    <xf numFmtId="176" fontId="73" fillId="29" borderId="0" xfId="0" applyNumberFormat="1" applyFont="1" applyFill="1" applyBorder="1" applyAlignment="1">
      <alignment horizontal="center" vertical="center" wrapText="1"/>
    </xf>
    <xf numFmtId="176" fontId="78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/>
    </xf>
    <xf numFmtId="0" fontId="0" fillId="29" borderId="0" xfId="0" applyFont="1" applyFill="1" applyAlignment="1">
      <alignment horizontal="center" vertical="center"/>
    </xf>
    <xf numFmtId="176" fontId="78" fillId="29" borderId="15" xfId="0" applyNumberFormat="1" applyFont="1" applyFill="1" applyBorder="1" applyAlignment="1">
      <alignment horizontal="center" vertical="center" wrapText="1"/>
    </xf>
    <xf numFmtId="176" fontId="78" fillId="29" borderId="17" xfId="0" applyNumberFormat="1" applyFont="1" applyFill="1" applyBorder="1" applyAlignment="1">
      <alignment horizontal="center" vertical="center" wrapText="1"/>
    </xf>
    <xf numFmtId="176" fontId="78" fillId="29" borderId="16" xfId="0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177" fontId="78" fillId="29" borderId="15" xfId="207" applyNumberFormat="1" applyFont="1" applyFill="1" applyBorder="1" applyAlignment="1">
      <alignment horizontal="right" vertical="center" wrapText="1"/>
    </xf>
    <xf numFmtId="177" fontId="78" fillId="29" borderId="16" xfId="207" applyNumberFormat="1" applyFont="1" applyFill="1" applyBorder="1" applyAlignment="1">
      <alignment horizontal="right" vertical="center" wrapText="1"/>
    </xf>
    <xf numFmtId="0" fontId="78" fillId="29" borderId="0" xfId="0" applyFont="1" applyFill="1" applyBorder="1" applyAlignment="1">
      <alignment horizontal="justify" vertical="center" wrapText="1" shrinkToFit="1"/>
    </xf>
    <xf numFmtId="176" fontId="78" fillId="0" borderId="15" xfId="0" applyNumberFormat="1" applyFont="1" applyFill="1" applyBorder="1" applyAlignment="1">
      <alignment horizontal="center" vertical="center" wrapText="1"/>
    </xf>
    <xf numFmtId="176" fontId="78" fillId="0" borderId="17" xfId="0" applyNumberFormat="1" applyFont="1" applyFill="1" applyBorder="1" applyAlignment="1">
      <alignment horizontal="center" vertical="center" wrapText="1"/>
    </xf>
    <xf numFmtId="176" fontId="78" fillId="0" borderId="16" xfId="0" applyNumberFormat="1" applyFont="1" applyFill="1" applyBorder="1" applyAlignment="1">
      <alignment horizontal="center" vertical="center" wrapText="1"/>
    </xf>
    <xf numFmtId="3" fontId="78" fillId="29" borderId="3" xfId="0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49" fontId="78" fillId="0" borderId="3" xfId="0" applyNumberFormat="1" applyFont="1" applyFill="1" applyBorder="1" applyAlignment="1">
      <alignment horizontal="left" vertical="center" wrapText="1"/>
    </xf>
    <xf numFmtId="14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NumberFormat="1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horizontal="center" vertical="center" wrapText="1"/>
    </xf>
    <xf numFmtId="0" fontId="78" fillId="29" borderId="16" xfId="0" applyFont="1" applyFill="1" applyBorder="1" applyAlignment="1">
      <alignment horizontal="center" vertical="center" wrapText="1"/>
    </xf>
    <xf numFmtId="0" fontId="78" fillId="29" borderId="17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horizontal="center" vertical="center"/>
    </xf>
    <xf numFmtId="0" fontId="78" fillId="29" borderId="16" xfId="0" applyFont="1" applyFill="1" applyBorder="1" applyAlignment="1">
      <alignment horizontal="center" vertical="center"/>
    </xf>
    <xf numFmtId="176" fontId="73" fillId="29" borderId="15" xfId="0" applyNumberFormat="1" applyFont="1" applyFill="1" applyBorder="1" applyAlignment="1">
      <alignment horizontal="center" vertical="center" wrapText="1"/>
    </xf>
    <xf numFmtId="176" fontId="73" fillId="29" borderId="16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176" fontId="73" fillId="29" borderId="17" xfId="0" applyNumberFormat="1" applyFont="1" applyFill="1" applyBorder="1" applyAlignment="1">
      <alignment horizontal="center" vertical="center" wrapText="1"/>
    </xf>
    <xf numFmtId="176" fontId="78" fillId="29" borderId="3" xfId="0" applyNumberFormat="1" applyFont="1" applyFill="1" applyBorder="1" applyAlignment="1">
      <alignment horizontal="center" vertical="center" wrapText="1"/>
    </xf>
    <xf numFmtId="176" fontId="73" fillId="0" borderId="15" xfId="0" applyNumberFormat="1" applyFont="1" applyFill="1" applyBorder="1" applyAlignment="1">
      <alignment horizontal="center" vertical="center" wrapText="1"/>
    </xf>
    <xf numFmtId="176" fontId="73" fillId="0" borderId="17" xfId="0" applyNumberFormat="1" applyFont="1" applyFill="1" applyBorder="1" applyAlignment="1">
      <alignment horizontal="center" vertical="center" wrapText="1"/>
    </xf>
    <xf numFmtId="176" fontId="73" fillId="0" borderId="16" xfId="0" applyNumberFormat="1" applyFont="1" applyFill="1" applyBorder="1" applyAlignment="1">
      <alignment horizontal="center" vertical="center" wrapText="1"/>
    </xf>
    <xf numFmtId="177" fontId="73" fillId="29" borderId="15" xfId="207" applyNumberFormat="1" applyFont="1" applyFill="1" applyBorder="1" applyAlignment="1">
      <alignment horizontal="right" vertical="center" wrapText="1"/>
    </xf>
    <xf numFmtId="177" fontId="73" fillId="29" borderId="16" xfId="207" applyNumberFormat="1" applyFont="1" applyFill="1" applyBorder="1" applyAlignment="1">
      <alignment horizontal="right" vertical="center" wrapText="1"/>
    </xf>
    <xf numFmtId="0" fontId="78" fillId="0" borderId="15" xfId="0" applyFont="1" applyFill="1" applyBorder="1" applyAlignment="1">
      <alignment horizontal="center" vertical="center" wrapText="1"/>
    </xf>
    <xf numFmtId="0" fontId="78" fillId="0" borderId="17" xfId="0" applyFont="1" applyFill="1" applyBorder="1" applyAlignment="1">
      <alignment horizontal="center" vertical="center" wrapText="1"/>
    </xf>
    <xf numFmtId="0" fontId="78" fillId="0" borderId="16" xfId="0" applyFont="1" applyFill="1" applyBorder="1" applyAlignment="1">
      <alignment horizontal="center" vertical="center" wrapText="1"/>
    </xf>
    <xf numFmtId="176" fontId="73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horizontal="center" vertical="center" wrapText="1"/>
    </xf>
    <xf numFmtId="169" fontId="78" fillId="0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177" fontId="78" fillId="29" borderId="15" xfId="0" applyNumberFormat="1" applyFont="1" applyFill="1" applyBorder="1" applyAlignment="1">
      <alignment horizontal="center" vertical="center" wrapText="1"/>
    </xf>
    <xf numFmtId="177" fontId="78" fillId="29" borderId="16" xfId="0" applyNumberFormat="1" applyFont="1" applyFill="1" applyBorder="1" applyAlignment="1">
      <alignment horizontal="center" vertical="center" wrapText="1"/>
    </xf>
    <xf numFmtId="177" fontId="78" fillId="0" borderId="15" xfId="0" applyNumberFormat="1" applyFont="1" applyFill="1" applyBorder="1" applyAlignment="1">
      <alignment horizontal="center" vertical="center" wrapText="1"/>
    </xf>
    <xf numFmtId="177" fontId="78" fillId="0" borderId="16" xfId="0" applyNumberFormat="1" applyFont="1" applyFill="1" applyBorder="1" applyAlignment="1">
      <alignment horizontal="center" vertical="center" wrapTex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3" fontId="78" fillId="0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8" fillId="29" borderId="26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8" fillId="29" borderId="27" xfId="0" applyFont="1" applyFill="1" applyBorder="1" applyAlignment="1">
      <alignment horizontal="center" vertical="center" wrapText="1"/>
    </xf>
    <xf numFmtId="0" fontId="78" fillId="29" borderId="28" xfId="0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 vertical="center" wrapText="1"/>
    </xf>
    <xf numFmtId="0" fontId="78" fillId="29" borderId="29" xfId="0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0" fontId="78" fillId="29" borderId="17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/>
    </xf>
    <xf numFmtId="0" fontId="73" fillId="29" borderId="17" xfId="0" applyFont="1" applyFill="1" applyBorder="1" applyAlignment="1">
      <alignment horizontal="left" vertical="center"/>
    </xf>
    <xf numFmtId="0" fontId="73" fillId="29" borderId="16" xfId="0" applyFont="1" applyFill="1" applyBorder="1" applyAlignment="1">
      <alignment horizontal="left" vertical="center"/>
    </xf>
    <xf numFmtId="177" fontId="78" fillId="29" borderId="17" xfId="0" applyNumberFormat="1" applyFont="1" applyFill="1" applyBorder="1" applyAlignment="1">
      <alignment horizontal="center" vertical="center" wrapText="1"/>
    </xf>
    <xf numFmtId="3" fontId="78" fillId="0" borderId="3" xfId="0" applyNumberFormat="1" applyFont="1" applyFill="1" applyBorder="1" applyAlignment="1">
      <alignment horizontal="left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49" fontId="78" fillId="29" borderId="15" xfId="0" applyNumberFormat="1" applyFont="1" applyFill="1" applyBorder="1" applyAlignment="1">
      <alignment horizontal="left" vertical="center" wrapText="1"/>
    </xf>
    <xf numFmtId="49" fontId="78" fillId="29" borderId="17" xfId="0" applyNumberFormat="1" applyFont="1" applyFill="1" applyBorder="1" applyAlignment="1">
      <alignment horizontal="left" vertical="center" wrapText="1"/>
    </xf>
    <xf numFmtId="49" fontId="78" fillId="29" borderId="16" xfId="0" applyNumberFormat="1" applyFont="1" applyFill="1" applyBorder="1" applyAlignment="1">
      <alignment horizontal="left" vertical="center" wrapText="1"/>
    </xf>
    <xf numFmtId="2" fontId="78" fillId="29" borderId="14" xfId="0" applyNumberFormat="1" applyFont="1" applyFill="1" applyBorder="1" applyAlignment="1">
      <alignment horizontal="center" vertical="center" wrapText="1"/>
    </xf>
    <xf numFmtId="2" fontId="78" fillId="29" borderId="19" xfId="0" applyNumberFormat="1" applyFont="1" applyFill="1" applyBorder="1" applyAlignment="1">
      <alignment horizontal="center" vertical="center" wrapText="1"/>
    </xf>
    <xf numFmtId="49" fontId="78" fillId="29" borderId="15" xfId="0" applyNumberFormat="1" applyFont="1" applyFill="1" applyBorder="1" applyAlignment="1">
      <alignment horizontal="center" vertical="center" wrapText="1"/>
    </xf>
    <xf numFmtId="49" fontId="78" fillId="29" borderId="16" xfId="0" applyNumberFormat="1" applyFont="1" applyFill="1" applyBorder="1" applyAlignment="1">
      <alignment horizontal="center" vertical="center" wrapTex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3" fontId="78" fillId="29" borderId="15" xfId="0" applyNumberFormat="1" applyFont="1" applyFill="1" applyBorder="1" applyAlignment="1">
      <alignment horizontal="center" vertical="center" wrapText="1" shrinkToFit="1"/>
    </xf>
    <xf numFmtId="3" fontId="78" fillId="29" borderId="16" xfId="0" applyNumberFormat="1" applyFont="1" applyFill="1" applyBorder="1" applyAlignment="1">
      <alignment horizontal="center" vertical="center" wrapText="1" shrinkToFit="1"/>
    </xf>
    <xf numFmtId="0" fontId="6" fillId="29" borderId="0" xfId="0" applyFont="1" applyFill="1" applyAlignment="1">
      <alignment horizontal="center" vertical="top"/>
    </xf>
    <xf numFmtId="168" fontId="97" fillId="29" borderId="0" xfId="0" applyNumberFormat="1" applyFont="1" applyFill="1" applyBorder="1" applyAlignment="1">
      <alignment horizontal="center"/>
    </xf>
    <xf numFmtId="3" fontId="78" fillId="29" borderId="3" xfId="0" applyNumberFormat="1" applyFont="1" applyFill="1" applyBorder="1" applyAlignment="1">
      <alignment horizontal="left" vertical="center" wrapText="1"/>
    </xf>
    <xf numFmtId="0" fontId="98" fillId="29" borderId="0" xfId="0" applyFont="1" applyFill="1" applyBorder="1" applyAlignment="1">
      <alignment horizontal="center"/>
    </xf>
    <xf numFmtId="3" fontId="73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2" fontId="78" fillId="29" borderId="15" xfId="0" applyNumberFormat="1" applyFont="1" applyFill="1" applyBorder="1" applyAlignment="1">
      <alignment horizontal="center" vertical="center" wrapText="1"/>
    </xf>
    <xf numFmtId="2" fontId="78" fillId="29" borderId="17" xfId="0" applyNumberFormat="1" applyFont="1" applyFill="1" applyBorder="1" applyAlignment="1">
      <alignment horizontal="center" vertical="center" wrapText="1"/>
    </xf>
    <xf numFmtId="2" fontId="78" fillId="29" borderId="16" xfId="0" applyNumberFormat="1" applyFont="1" applyFill="1" applyBorder="1" applyAlignment="1">
      <alignment horizontal="center" vertical="center" wrapText="1"/>
    </xf>
    <xf numFmtId="178" fontId="73" fillId="29" borderId="15" xfId="0" applyNumberFormat="1" applyFont="1" applyFill="1" applyBorder="1" applyAlignment="1">
      <alignment horizontal="center" vertical="center" wrapText="1"/>
    </xf>
    <xf numFmtId="178" fontId="73" fillId="29" borderId="17" xfId="0" applyNumberFormat="1" applyFont="1" applyFill="1" applyBorder="1" applyAlignment="1">
      <alignment horizontal="center" vertical="center" wrapText="1"/>
    </xf>
    <xf numFmtId="178" fontId="73" fillId="29" borderId="16" xfId="0" applyNumberFormat="1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right" vertical="center"/>
    </xf>
    <xf numFmtId="0" fontId="78" fillId="29" borderId="18" xfId="0" applyFont="1" applyFill="1" applyBorder="1" applyAlignment="1">
      <alignment horizontal="center" vertical="center"/>
    </xf>
    <xf numFmtId="0" fontId="78" fillId="29" borderId="27" xfId="0" applyFont="1" applyFill="1" applyBorder="1" applyAlignment="1">
      <alignment horizontal="center" vertical="center"/>
    </xf>
    <xf numFmtId="0" fontId="78" fillId="29" borderId="28" xfId="0" applyFont="1" applyFill="1" applyBorder="1" applyAlignment="1">
      <alignment horizontal="center" vertical="center"/>
    </xf>
    <xf numFmtId="0" fontId="78" fillId="29" borderId="13" xfId="0" applyFont="1" applyFill="1" applyBorder="1" applyAlignment="1">
      <alignment horizontal="center" vertical="center"/>
    </xf>
    <xf numFmtId="0" fontId="78" fillId="29" borderId="29" xfId="0" applyFont="1" applyFill="1" applyBorder="1" applyAlignment="1">
      <alignment horizontal="center" vertical="center"/>
    </xf>
    <xf numFmtId="0" fontId="78" fillId="29" borderId="15" xfId="0" applyNumberFormat="1" applyFont="1" applyFill="1" applyBorder="1" applyAlignment="1">
      <alignment horizontal="center" vertical="center" wrapText="1"/>
    </xf>
    <xf numFmtId="0" fontId="78" fillId="29" borderId="17" xfId="0" applyNumberFormat="1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horizontal="center" vertical="center" wrapText="1" shrinkToFit="1"/>
    </xf>
    <xf numFmtId="0" fontId="78" fillId="29" borderId="16" xfId="0" applyFont="1" applyFill="1" applyBorder="1" applyAlignment="1">
      <alignment horizontal="center" vertical="center" wrapText="1" shrinkToFit="1"/>
    </xf>
    <xf numFmtId="0" fontId="78" fillId="29" borderId="15" xfId="0" applyNumberFormat="1" applyFont="1" applyFill="1" applyBorder="1" applyAlignment="1">
      <alignment horizontal="center" vertical="center" wrapText="1" shrinkToFit="1"/>
    </xf>
    <xf numFmtId="0" fontId="78" fillId="29" borderId="16" xfId="0" applyNumberFormat="1" applyFont="1" applyFill="1" applyBorder="1" applyAlignment="1">
      <alignment horizontal="center" vertical="center" wrapText="1" shrinkToFit="1"/>
    </xf>
    <xf numFmtId="0" fontId="78" fillId="29" borderId="16" xfId="0" applyNumberFormat="1" applyFont="1" applyFill="1" applyBorder="1" applyAlignment="1">
      <alignment horizontal="center" vertical="center" wrapText="1"/>
    </xf>
    <xf numFmtId="178" fontId="78" fillId="29" borderId="15" xfId="0" applyNumberFormat="1" applyFont="1" applyFill="1" applyBorder="1" applyAlignment="1">
      <alignment horizontal="center" vertical="center" wrapText="1"/>
    </xf>
    <xf numFmtId="178" fontId="78" fillId="29" borderId="17" xfId="0" applyNumberFormat="1" applyFont="1" applyFill="1" applyBorder="1" applyAlignment="1">
      <alignment horizontal="center" vertical="center" wrapText="1"/>
    </xf>
    <xf numFmtId="178" fontId="78" fillId="29" borderId="16" xfId="0" applyNumberFormat="1" applyFont="1" applyFill="1" applyBorder="1" applyAlignment="1">
      <alignment horizontal="center" vertical="center" wrapText="1"/>
    </xf>
    <xf numFmtId="0" fontId="78" fillId="29" borderId="14" xfId="0" applyFont="1" applyFill="1" applyBorder="1" applyAlignment="1">
      <alignment horizontal="center" vertical="center" wrapText="1" shrinkToFit="1"/>
    </xf>
    <xf numFmtId="0" fontId="78" fillId="29" borderId="19" xfId="0" applyFont="1" applyFill="1" applyBorder="1" applyAlignment="1">
      <alignment horizontal="center" vertical="center" wrapText="1" shrinkToFit="1"/>
    </xf>
    <xf numFmtId="0" fontId="78" fillId="29" borderId="30" xfId="0" applyFont="1" applyFill="1" applyBorder="1" applyAlignment="1">
      <alignment horizontal="center" vertical="center" wrapText="1"/>
    </xf>
    <xf numFmtId="0" fontId="78" fillId="29" borderId="31" xfId="0" applyFont="1" applyFill="1" applyBorder="1" applyAlignment="1">
      <alignment horizontal="center" vertical="center" wrapText="1"/>
    </xf>
    <xf numFmtId="0" fontId="78" fillId="29" borderId="26" xfId="0" applyFont="1" applyFill="1" applyBorder="1" applyAlignment="1">
      <alignment horizontal="center" vertical="center" wrapText="1" shrinkToFit="1"/>
    </xf>
    <xf numFmtId="0" fontId="78" fillId="29" borderId="27" xfId="0" applyFont="1" applyFill="1" applyBorder="1" applyAlignment="1">
      <alignment horizontal="center" vertical="center" wrapText="1" shrinkToFit="1"/>
    </xf>
    <xf numFmtId="0" fontId="78" fillId="29" borderId="28" xfId="0" applyFont="1" applyFill="1" applyBorder="1" applyAlignment="1">
      <alignment horizontal="center" vertical="center" wrapText="1" shrinkToFit="1"/>
    </xf>
    <xf numFmtId="0" fontId="78" fillId="29" borderId="29" xfId="0" applyFont="1" applyFill="1" applyBorder="1" applyAlignment="1">
      <alignment horizontal="center" vertical="center" wrapText="1" shrinkToFi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0" fontId="78" fillId="29" borderId="30" xfId="0" applyFont="1" applyFill="1" applyBorder="1" applyAlignment="1">
      <alignment horizontal="center" vertical="center" wrapText="1" shrinkToFit="1"/>
    </xf>
    <xf numFmtId="0" fontId="78" fillId="29" borderId="31" xfId="0" applyFont="1" applyFill="1" applyBorder="1" applyAlignment="1">
      <alignment horizontal="center" vertical="center" wrapText="1" shrinkToFit="1"/>
    </xf>
    <xf numFmtId="0" fontId="78" fillId="29" borderId="3" xfId="0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 shrinkToFit="1"/>
    </xf>
    <xf numFmtId="0" fontId="78" fillId="29" borderId="0" xfId="0" applyFont="1" applyFill="1" applyBorder="1" applyAlignment="1">
      <alignment horizontal="center" vertical="center" wrapText="1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0" fontId="78" fillId="29" borderId="15" xfId="0" applyNumberFormat="1" applyFont="1" applyFill="1" applyBorder="1" applyAlignment="1">
      <alignment horizontal="left" vertical="center" wrapText="1" shrinkToFit="1"/>
    </xf>
    <xf numFmtId="0" fontId="78" fillId="29" borderId="17" xfId="0" applyNumberFormat="1" applyFont="1" applyFill="1" applyBorder="1" applyAlignment="1">
      <alignment horizontal="left" vertical="center" wrapText="1" shrinkToFit="1"/>
    </xf>
    <xf numFmtId="0" fontId="78" fillId="29" borderId="16" xfId="0" applyNumberFormat="1" applyFont="1" applyFill="1" applyBorder="1" applyAlignment="1">
      <alignment horizontal="left" vertical="center" wrapText="1" shrinkToFi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7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84" fillId="0" borderId="15" xfId="0" applyFont="1" applyFill="1" applyBorder="1" applyAlignment="1">
      <alignment horizontal="left" vertical="center"/>
    </xf>
    <xf numFmtId="0" fontId="84" fillId="0" borderId="17" xfId="0" applyFont="1" applyFill="1" applyBorder="1" applyAlignment="1">
      <alignment horizontal="left" vertical="center"/>
    </xf>
    <xf numFmtId="0" fontId="84" fillId="0" borderId="16" xfId="0" applyFont="1" applyFill="1" applyBorder="1" applyAlignment="1">
      <alignment horizontal="left" vertical="center"/>
    </xf>
    <xf numFmtId="0" fontId="70" fillId="29" borderId="0" xfId="0" applyFont="1" applyFill="1" applyAlignment="1">
      <alignment vertical="center" wrapText="1"/>
    </xf>
    <xf numFmtId="0" fontId="0" fillId="29" borderId="0" xfId="0" applyFont="1" applyFill="1" applyAlignment="1">
      <alignment vertical="center" wrapText="1"/>
    </xf>
    <xf numFmtId="0" fontId="78" fillId="29" borderId="0" xfId="0" applyFont="1" applyFill="1" applyAlignment="1">
      <alignment horizontal="right" vertical="center"/>
    </xf>
    <xf numFmtId="176" fontId="78" fillId="0" borderId="3" xfId="0" applyNumberFormat="1" applyFont="1" applyFill="1" applyBorder="1" applyAlignment="1">
      <alignment horizontal="center" vertical="center" wrapText="1"/>
    </xf>
    <xf numFmtId="0" fontId="78" fillId="29" borderId="32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 shrinkToFit="1"/>
    </xf>
    <xf numFmtId="0" fontId="78" fillId="29" borderId="0" xfId="0" applyFont="1" applyFill="1" applyBorder="1" applyAlignment="1">
      <alignment horizontal="center" vertical="center" wrapText="1" shrinkToFit="1"/>
    </xf>
    <xf numFmtId="0" fontId="78" fillId="29" borderId="13" xfId="0" applyFont="1" applyFill="1" applyBorder="1" applyAlignment="1">
      <alignment horizontal="center" vertical="center" wrapText="1" shrinkToFit="1"/>
    </xf>
    <xf numFmtId="0" fontId="78" fillId="29" borderId="15" xfId="0" applyNumberFormat="1" applyFont="1" applyFill="1" applyBorder="1" applyAlignment="1">
      <alignment horizontal="center"/>
    </xf>
    <xf numFmtId="0" fontId="78" fillId="29" borderId="16" xfId="0" applyNumberFormat="1" applyFont="1" applyFill="1" applyBorder="1" applyAlignment="1">
      <alignment horizontal="center"/>
    </xf>
    <xf numFmtId="0" fontId="78" fillId="29" borderId="15" xfId="0" applyNumberFormat="1" applyFont="1" applyFill="1" applyBorder="1" applyAlignment="1">
      <alignment horizontal="left" vertical="justify"/>
    </xf>
    <xf numFmtId="0" fontId="78" fillId="29" borderId="16" xfId="0" applyNumberFormat="1" applyFont="1" applyFill="1" applyBorder="1" applyAlignment="1">
      <alignment horizontal="left" vertical="justify"/>
    </xf>
    <xf numFmtId="0" fontId="78" fillId="29" borderId="15" xfId="0" applyFont="1" applyFill="1" applyBorder="1" applyAlignment="1">
      <alignment horizontal="left" vertical="center"/>
    </xf>
    <xf numFmtId="0" fontId="78" fillId="29" borderId="17" xfId="0" applyFont="1" applyFill="1" applyBorder="1" applyAlignment="1">
      <alignment horizontal="left" vertical="center"/>
    </xf>
    <xf numFmtId="0" fontId="78" fillId="29" borderId="16" xfId="0" applyFont="1" applyFill="1" applyBorder="1" applyAlignment="1">
      <alignment horizontal="left" vertical="center"/>
    </xf>
    <xf numFmtId="0" fontId="84" fillId="0" borderId="15" xfId="0" applyFont="1" applyFill="1" applyBorder="1" applyAlignment="1">
      <alignment horizontal="left" vertical="center" wrapText="1"/>
    </xf>
    <xf numFmtId="0" fontId="84" fillId="0" borderId="17" xfId="0" applyFont="1" applyFill="1" applyBorder="1" applyAlignment="1">
      <alignment horizontal="left" vertical="center" wrapText="1"/>
    </xf>
    <xf numFmtId="0" fontId="84" fillId="0" borderId="16" xfId="0" applyFont="1" applyFill="1" applyBorder="1" applyAlignment="1">
      <alignment horizontal="left" vertical="center" wrapText="1"/>
    </xf>
    <xf numFmtId="3" fontId="78" fillId="29" borderId="15" xfId="0" applyNumberFormat="1" applyFont="1" applyFill="1" applyBorder="1" applyAlignment="1">
      <alignment horizontal="left" vertical="center" wrapText="1" shrinkToFit="1"/>
    </xf>
    <xf numFmtId="0" fontId="73" fillId="0" borderId="15" xfId="0" applyFont="1" applyFill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86" fillId="29" borderId="17" xfId="0" applyFont="1" applyFill="1" applyBorder="1" applyAlignment="1">
      <alignment horizontal="center" vertical="center"/>
    </xf>
    <xf numFmtId="0" fontId="86" fillId="29" borderId="16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10" fillId="29" borderId="0" xfId="0" applyFont="1" applyFill="1" applyAlignment="1">
      <alignment horizontal="center" vertical="top"/>
    </xf>
    <xf numFmtId="0" fontId="73" fillId="0" borderId="0" xfId="0" applyFont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center" vertical="center"/>
    </xf>
    <xf numFmtId="0" fontId="76" fillId="29" borderId="0" xfId="0" applyFont="1" applyFill="1" applyBorder="1" applyAlignment="1">
      <alignment vertical="center"/>
    </xf>
  </cellXfs>
  <cellStyles count="368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 3 2" xfId="354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0 2" xfId="355"/>
    <cellStyle name="Обычный 3 11" xfId="260"/>
    <cellStyle name="Обычный 3 11 2" xfId="356"/>
    <cellStyle name="Обычный 3 12" xfId="261"/>
    <cellStyle name="Обычный 3 12 2" xfId="357"/>
    <cellStyle name="Обычный 3 13" xfId="262"/>
    <cellStyle name="Обычный 3 13 2" xfId="358"/>
    <cellStyle name="Обычный 3 14" xfId="263"/>
    <cellStyle name="Обычный 3 2" xfId="264"/>
    <cellStyle name="Обычный 3 2 2" xfId="359"/>
    <cellStyle name="Обычный 3 3" xfId="265"/>
    <cellStyle name="Обычный 3 3 2" xfId="360"/>
    <cellStyle name="Обычный 3 4" xfId="266"/>
    <cellStyle name="Обычный 3 4 2" xfId="361"/>
    <cellStyle name="Обычный 3 5" xfId="267"/>
    <cellStyle name="Обычный 3 5 2" xfId="362"/>
    <cellStyle name="Обычный 3 6" xfId="268"/>
    <cellStyle name="Обычный 3 6 2" xfId="363"/>
    <cellStyle name="Обычный 3 7" xfId="269"/>
    <cellStyle name="Обычный 3 7 2" xfId="364"/>
    <cellStyle name="Обычный 3 8" xfId="270"/>
    <cellStyle name="Обычный 3 8 2" xfId="365"/>
    <cellStyle name="Обычный 3 9" xfId="271"/>
    <cellStyle name="Обычный 3 9 2" xfId="366"/>
    <cellStyle name="Обычный 3_Дефицит_7 млрд_0608_бс" xfId="272"/>
    <cellStyle name="Обычный 4" xfId="273"/>
    <cellStyle name="Обычный 4 2" xfId="367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8"/>
  <sheetViews>
    <sheetView view="pageBreakPreview" topLeftCell="A112" zoomScale="70" zoomScaleNormal="70" zoomScaleSheetLayoutView="70" workbookViewId="0">
      <selection activeCell="E143" sqref="E143"/>
    </sheetView>
  </sheetViews>
  <sheetFormatPr defaultColWidth="9.140625" defaultRowHeight="18.75"/>
  <cols>
    <col min="1" max="1" width="95" style="2" customWidth="1"/>
    <col min="2" max="2" width="17.140625" style="426" customWidth="1"/>
    <col min="3" max="6" width="30.7109375" style="426" customWidth="1"/>
    <col min="7" max="7" width="25.7109375" style="426" customWidth="1"/>
    <col min="8" max="8" width="21.7109375" style="426" customWidth="1"/>
    <col min="9" max="9" width="10" style="2" customWidth="1"/>
    <col min="10" max="10" width="9.5703125" style="2" customWidth="1"/>
    <col min="11" max="16384" width="9.140625" style="2"/>
  </cols>
  <sheetData>
    <row r="1" spans="1:8" ht="29.25" customHeight="1">
      <c r="A1" s="220"/>
      <c r="B1" s="473"/>
      <c r="C1" s="473"/>
      <c r="D1" s="473"/>
      <c r="E1" s="473"/>
      <c r="G1" s="221">
        <v>2023</v>
      </c>
      <c r="H1" s="222" t="s">
        <v>98</v>
      </c>
    </row>
    <row r="2" spans="1:8" ht="29.25" customHeight="1">
      <c r="A2" s="220" t="s">
        <v>14</v>
      </c>
      <c r="B2" s="473" t="s">
        <v>465</v>
      </c>
      <c r="C2" s="473"/>
      <c r="D2" s="473"/>
      <c r="E2" s="473"/>
      <c r="F2" s="223"/>
      <c r="G2" s="224" t="s">
        <v>462</v>
      </c>
      <c r="H2" s="222" t="s">
        <v>95</v>
      </c>
    </row>
    <row r="3" spans="1:8" ht="29.25" customHeight="1">
      <c r="A3" s="220" t="s">
        <v>15</v>
      </c>
      <c r="B3" s="473" t="s">
        <v>466</v>
      </c>
      <c r="C3" s="473"/>
      <c r="D3" s="473"/>
      <c r="E3" s="473"/>
      <c r="G3" s="221">
        <v>150</v>
      </c>
      <c r="H3" s="222" t="s">
        <v>94</v>
      </c>
    </row>
    <row r="4" spans="1:8" ht="29.25" customHeight="1">
      <c r="A4" s="220" t="s">
        <v>20</v>
      </c>
      <c r="B4" s="473" t="s">
        <v>467</v>
      </c>
      <c r="C4" s="473"/>
      <c r="D4" s="473"/>
      <c r="E4" s="473"/>
      <c r="F4" s="225"/>
      <c r="G4" s="221" t="s">
        <v>463</v>
      </c>
      <c r="H4" s="222" t="s">
        <v>93</v>
      </c>
    </row>
    <row r="5" spans="1:8" ht="29.25" customHeight="1">
      <c r="A5" s="220" t="s">
        <v>421</v>
      </c>
      <c r="B5" s="473" t="s">
        <v>468</v>
      </c>
      <c r="C5" s="473"/>
      <c r="D5" s="473"/>
      <c r="E5" s="473"/>
      <c r="F5" s="225"/>
      <c r="G5" s="221"/>
      <c r="H5" s="222" t="s">
        <v>9</v>
      </c>
    </row>
    <row r="6" spans="1:8" ht="29.25" customHeight="1">
      <c r="A6" s="220" t="s">
        <v>17</v>
      </c>
      <c r="B6" s="473" t="s">
        <v>469</v>
      </c>
      <c r="C6" s="473"/>
      <c r="D6" s="473"/>
      <c r="E6" s="473"/>
      <c r="F6" s="225"/>
      <c r="G6" s="221"/>
      <c r="H6" s="222" t="s">
        <v>8</v>
      </c>
    </row>
    <row r="7" spans="1:8" ht="29.25" customHeight="1">
      <c r="A7" s="220" t="s">
        <v>16</v>
      </c>
      <c r="B7" s="473" t="s">
        <v>470</v>
      </c>
      <c r="C7" s="473"/>
      <c r="D7" s="473"/>
      <c r="E7" s="473"/>
      <c r="F7" s="223"/>
      <c r="G7" s="226" t="s">
        <v>464</v>
      </c>
      <c r="H7" s="222" t="s">
        <v>10</v>
      </c>
    </row>
    <row r="8" spans="1:8" ht="29.25" customHeight="1">
      <c r="A8" s="220" t="s">
        <v>423</v>
      </c>
      <c r="B8" s="473" t="s">
        <v>454</v>
      </c>
      <c r="C8" s="473"/>
      <c r="D8" s="473"/>
      <c r="E8" s="473"/>
      <c r="F8" s="227"/>
      <c r="G8" s="228"/>
      <c r="H8" s="229"/>
    </row>
    <row r="9" spans="1:8" ht="29.25" customHeight="1">
      <c r="A9" s="220" t="s">
        <v>21</v>
      </c>
      <c r="B9" s="473" t="s">
        <v>471</v>
      </c>
      <c r="C9" s="473"/>
      <c r="D9" s="473"/>
      <c r="E9" s="473"/>
      <c r="F9" s="230"/>
      <c r="G9" s="231"/>
      <c r="H9" s="221"/>
    </row>
    <row r="10" spans="1:8" ht="29.25" customHeight="1">
      <c r="A10" s="220" t="s">
        <v>80</v>
      </c>
      <c r="B10" s="473">
        <v>168</v>
      </c>
      <c r="C10" s="473"/>
      <c r="D10" s="473"/>
      <c r="E10" s="473"/>
      <c r="F10" s="230"/>
      <c r="G10" s="232"/>
      <c r="H10" s="222"/>
    </row>
    <row r="11" spans="1:8" ht="29.25" customHeight="1">
      <c r="A11" s="220" t="s">
        <v>11</v>
      </c>
      <c r="B11" s="473" t="s">
        <v>472</v>
      </c>
      <c r="C11" s="473"/>
      <c r="D11" s="473"/>
      <c r="E11" s="473"/>
      <c r="F11" s="230"/>
      <c r="G11" s="232"/>
      <c r="H11" s="222"/>
    </row>
    <row r="12" spans="1:8" ht="29.25" customHeight="1">
      <c r="A12" s="220" t="s">
        <v>12</v>
      </c>
      <c r="B12" s="473" t="s">
        <v>473</v>
      </c>
      <c r="C12" s="473"/>
      <c r="D12" s="473"/>
      <c r="E12" s="473"/>
      <c r="F12" s="230"/>
      <c r="G12" s="232"/>
      <c r="H12" s="222"/>
    </row>
    <row r="13" spans="1:8" ht="29.25" customHeight="1">
      <c r="A13" s="220" t="s">
        <v>13</v>
      </c>
      <c r="B13" s="473" t="s">
        <v>474</v>
      </c>
      <c r="C13" s="473"/>
      <c r="D13" s="473"/>
      <c r="E13" s="473"/>
      <c r="F13" s="230"/>
      <c r="G13" s="232"/>
      <c r="H13" s="222"/>
    </row>
    <row r="14" spans="1:8" ht="19.5" customHeight="1">
      <c r="A14" s="233"/>
      <c r="B14" s="2"/>
      <c r="C14" s="2"/>
      <c r="D14" s="2"/>
      <c r="E14" s="2"/>
      <c r="F14" s="2"/>
      <c r="G14" s="2"/>
      <c r="H14" s="2"/>
    </row>
    <row r="15" spans="1:8" ht="30.75" customHeight="1">
      <c r="A15" s="450" t="s">
        <v>136</v>
      </c>
      <c r="B15" s="450"/>
      <c r="C15" s="450"/>
      <c r="D15" s="450"/>
      <c r="E15" s="450"/>
      <c r="F15" s="450"/>
      <c r="G15" s="450"/>
      <c r="H15" s="450"/>
    </row>
    <row r="16" spans="1:8" ht="38.25" customHeight="1">
      <c r="A16" s="450" t="s">
        <v>475</v>
      </c>
      <c r="B16" s="450"/>
      <c r="C16" s="450"/>
      <c r="D16" s="450"/>
      <c r="E16" s="450"/>
      <c r="F16" s="450"/>
      <c r="G16" s="450"/>
      <c r="H16" s="450"/>
    </row>
    <row r="17" spans="1:8" ht="20.25">
      <c r="A17" s="450" t="s">
        <v>541</v>
      </c>
      <c r="B17" s="450"/>
      <c r="C17" s="450"/>
      <c r="D17" s="450"/>
      <c r="E17" s="450"/>
      <c r="F17" s="450"/>
      <c r="G17" s="450"/>
      <c r="H17" s="450"/>
    </row>
    <row r="18" spans="1:8" ht="23.25" customHeight="1">
      <c r="A18" s="459"/>
      <c r="B18" s="459"/>
      <c r="C18" s="459"/>
      <c r="D18" s="459"/>
      <c r="E18" s="459"/>
      <c r="F18" s="459"/>
      <c r="G18" s="459"/>
      <c r="H18" s="459"/>
    </row>
    <row r="19" spans="1:8" ht="31.5" customHeight="1">
      <c r="A19" s="460" t="s">
        <v>122</v>
      </c>
      <c r="B19" s="460"/>
      <c r="C19" s="460"/>
      <c r="D19" s="460"/>
      <c r="E19" s="460"/>
      <c r="F19" s="460"/>
      <c r="G19" s="460"/>
      <c r="H19" s="460"/>
    </row>
    <row r="20" spans="1:8" ht="29.25" customHeight="1">
      <c r="B20" s="234"/>
      <c r="C20" s="234"/>
      <c r="D20" s="234"/>
      <c r="E20" s="234"/>
      <c r="F20" s="234"/>
      <c r="G20" s="234"/>
      <c r="H20" s="427" t="s">
        <v>351</v>
      </c>
    </row>
    <row r="21" spans="1:8" ht="43.5" customHeight="1">
      <c r="A21" s="457" t="s">
        <v>154</v>
      </c>
      <c r="B21" s="458" t="s">
        <v>18</v>
      </c>
      <c r="C21" s="458" t="s">
        <v>135</v>
      </c>
      <c r="D21" s="458"/>
      <c r="E21" s="464" t="s">
        <v>544</v>
      </c>
      <c r="F21" s="464"/>
      <c r="G21" s="464"/>
      <c r="H21" s="464"/>
    </row>
    <row r="22" spans="1:8" ht="51" customHeight="1">
      <c r="A22" s="457"/>
      <c r="B22" s="458"/>
      <c r="C22" s="415" t="s">
        <v>542</v>
      </c>
      <c r="D22" s="415" t="s">
        <v>543</v>
      </c>
      <c r="E22" s="36" t="s">
        <v>145</v>
      </c>
      <c r="F22" s="36" t="s">
        <v>141</v>
      </c>
      <c r="G22" s="36" t="s">
        <v>151</v>
      </c>
      <c r="H22" s="36" t="s">
        <v>152</v>
      </c>
    </row>
    <row r="23" spans="1:8" ht="28.5" customHeight="1" thickBot="1">
      <c r="A23" s="414">
        <v>1</v>
      </c>
      <c r="B23" s="415">
        <v>2</v>
      </c>
      <c r="C23" s="414">
        <v>3</v>
      </c>
      <c r="D23" s="415">
        <v>4</v>
      </c>
      <c r="E23" s="414">
        <v>5</v>
      </c>
      <c r="F23" s="415">
        <v>6</v>
      </c>
      <c r="G23" s="414">
        <v>7</v>
      </c>
      <c r="H23" s="415">
        <v>8</v>
      </c>
    </row>
    <row r="24" spans="1:8" s="35" customFormat="1" ht="33" customHeight="1" thickBot="1">
      <c r="A24" s="447" t="s">
        <v>74</v>
      </c>
      <c r="B24" s="448"/>
      <c r="C24" s="448"/>
      <c r="D24" s="448"/>
      <c r="E24" s="448"/>
      <c r="F24" s="448"/>
      <c r="G24" s="448"/>
      <c r="H24" s="449"/>
    </row>
    <row r="25" spans="1:8" s="35" customFormat="1" ht="30.75" customHeight="1">
      <c r="A25" s="235" t="s">
        <v>123</v>
      </c>
      <c r="B25" s="236">
        <v>1000</v>
      </c>
      <c r="C25" s="318">
        <f>'I. Фін результат'!C8</f>
        <v>23687</v>
      </c>
      <c r="D25" s="318">
        <f>'I. Фін результат'!D8</f>
        <v>26775</v>
      </c>
      <c r="E25" s="318">
        <f>'I. Фін результат'!E8</f>
        <v>27000</v>
      </c>
      <c r="F25" s="318">
        <f>'I. Фін результат'!F8</f>
        <v>26775</v>
      </c>
      <c r="G25" s="318">
        <f t="shared" ref="G25:G35" si="0">IF(F25="(    )",0,F25)-IF(E25="(    )",0,E25)</f>
        <v>-225</v>
      </c>
      <c r="H25" s="403">
        <f t="shared" ref="H25:H35" si="1">IF(IF(E25="(    )",0,E25)=0,0,IF(F25="(    )",0,F25)/IF(E25="(    )",0,E25))*100</f>
        <v>99.166666666666671</v>
      </c>
    </row>
    <row r="26" spans="1:8" s="35" customFormat="1" ht="30.75" customHeight="1">
      <c r="A26" s="235" t="s">
        <v>110</v>
      </c>
      <c r="B26" s="236">
        <v>1010</v>
      </c>
      <c r="C26" s="318">
        <f>'I. Фін результат'!C9</f>
        <v>-20923</v>
      </c>
      <c r="D26" s="318">
        <f>'I. Фін результат'!D9</f>
        <v>-23077</v>
      </c>
      <c r="E26" s="318">
        <f>'I. Фін результат'!E9</f>
        <v>-23680</v>
      </c>
      <c r="F26" s="318">
        <f>'I. Фін результат'!F9</f>
        <v>-23077</v>
      </c>
      <c r="G26" s="318">
        <f t="shared" si="0"/>
        <v>603</v>
      </c>
      <c r="H26" s="403">
        <f t="shared" si="1"/>
        <v>97.453547297297291</v>
      </c>
    </row>
    <row r="27" spans="1:8" s="35" customFormat="1" ht="29.25" customHeight="1">
      <c r="A27" s="265" t="s">
        <v>146</v>
      </c>
      <c r="B27" s="415">
        <v>1020</v>
      </c>
      <c r="C27" s="319">
        <f>SUM(C25:C26)</f>
        <v>2764</v>
      </c>
      <c r="D27" s="319">
        <f t="shared" ref="D27:F27" si="2">SUM(D25:D26)</f>
        <v>3698</v>
      </c>
      <c r="E27" s="319">
        <f t="shared" si="2"/>
        <v>3320</v>
      </c>
      <c r="F27" s="319">
        <f t="shared" si="2"/>
        <v>3698</v>
      </c>
      <c r="G27" s="319">
        <f t="shared" si="0"/>
        <v>378</v>
      </c>
      <c r="H27" s="402">
        <f t="shared" si="1"/>
        <v>111.38554216867469</v>
      </c>
    </row>
    <row r="28" spans="1:8" s="35" customFormat="1" ht="30.75" customHeight="1">
      <c r="A28" s="235" t="s">
        <v>352</v>
      </c>
      <c r="B28" s="236">
        <v>1030</v>
      </c>
      <c r="C28" s="318">
        <f>'I. Фін результат'!C19</f>
        <v>-2873</v>
      </c>
      <c r="D28" s="318">
        <f>'I. Фін результат'!D19</f>
        <v>-3427</v>
      </c>
      <c r="E28" s="318">
        <f>'I. Фін результат'!E19</f>
        <v>-3027</v>
      </c>
      <c r="F28" s="318">
        <f>'I. Фін результат'!F19</f>
        <v>-3427</v>
      </c>
      <c r="G28" s="318">
        <f t="shared" si="0"/>
        <v>-400</v>
      </c>
      <c r="H28" s="403">
        <f t="shared" si="1"/>
        <v>113.21440370003305</v>
      </c>
    </row>
    <row r="29" spans="1:8" s="35" customFormat="1" ht="30.75" customHeight="1">
      <c r="A29" s="235" t="s">
        <v>99</v>
      </c>
      <c r="B29" s="236">
        <v>1060</v>
      </c>
      <c r="C29" s="318">
        <f>'I. Фін результат'!C40</f>
        <v>-4</v>
      </c>
      <c r="D29" s="318">
        <f>'I. Фін результат'!D40</f>
        <v>-5</v>
      </c>
      <c r="E29" s="318">
        <f>'I. Фін результат'!E40</f>
        <v>-6</v>
      </c>
      <c r="F29" s="318">
        <f>'I. Фін результат'!F40</f>
        <v>-5</v>
      </c>
      <c r="G29" s="318">
        <f t="shared" si="0"/>
        <v>1</v>
      </c>
      <c r="H29" s="403">
        <f t="shared" si="1"/>
        <v>83.333333333333343</v>
      </c>
    </row>
    <row r="30" spans="1:8" s="35" customFormat="1" ht="30.75" customHeight="1">
      <c r="A30" s="235" t="s">
        <v>353</v>
      </c>
      <c r="B30" s="236">
        <v>1070</v>
      </c>
      <c r="C30" s="318">
        <f>'I. Фін результат'!C48</f>
        <v>143</v>
      </c>
      <c r="D30" s="318">
        <f>'I. Фін результат'!D48</f>
        <v>137</v>
      </c>
      <c r="E30" s="318">
        <f>'I. Фін результат'!E48</f>
        <v>0</v>
      </c>
      <c r="F30" s="318">
        <f>'I. Фін результат'!F48</f>
        <v>137</v>
      </c>
      <c r="G30" s="318">
        <f t="shared" si="0"/>
        <v>137</v>
      </c>
      <c r="H30" s="403">
        <f t="shared" si="1"/>
        <v>0</v>
      </c>
    </row>
    <row r="31" spans="1:8" s="35" customFormat="1" ht="30.75" customHeight="1">
      <c r="A31" s="235" t="s">
        <v>27</v>
      </c>
      <c r="B31" s="236">
        <v>1080</v>
      </c>
      <c r="C31" s="318">
        <f>'I. Фін результат'!C52</f>
        <v>-36</v>
      </c>
      <c r="D31" s="318">
        <f>'I. Фін результат'!D52</f>
        <v>-288</v>
      </c>
      <c r="E31" s="318">
        <f>'I. Фін результат'!E52</f>
        <v>0</v>
      </c>
      <c r="F31" s="318">
        <f>'I. Фін результат'!F52</f>
        <v>-288</v>
      </c>
      <c r="G31" s="318">
        <f t="shared" si="0"/>
        <v>-288</v>
      </c>
      <c r="H31" s="403">
        <f t="shared" si="1"/>
        <v>0</v>
      </c>
    </row>
    <row r="32" spans="1:8" s="35" customFormat="1" ht="29.25" customHeight="1">
      <c r="A32" s="265" t="s">
        <v>4</v>
      </c>
      <c r="B32" s="415">
        <v>1100</v>
      </c>
      <c r="C32" s="319">
        <f>SUM(C27:C31)</f>
        <v>-6</v>
      </c>
      <c r="D32" s="319">
        <f t="shared" ref="D32:F32" si="3">SUM(D27:D31)</f>
        <v>115</v>
      </c>
      <c r="E32" s="319">
        <f t="shared" si="3"/>
        <v>287</v>
      </c>
      <c r="F32" s="319">
        <f t="shared" si="3"/>
        <v>115</v>
      </c>
      <c r="G32" s="319">
        <f t="shared" si="0"/>
        <v>-172</v>
      </c>
      <c r="H32" s="402">
        <f t="shared" si="1"/>
        <v>40.069686411149824</v>
      </c>
    </row>
    <row r="33" spans="1:8" s="35" customFormat="1" ht="26.25" customHeight="1">
      <c r="A33" s="237" t="s">
        <v>100</v>
      </c>
      <c r="B33" s="415">
        <v>1310</v>
      </c>
      <c r="C33" s="319">
        <f>'I. Фін результат'!C88</f>
        <v>279</v>
      </c>
      <c r="D33" s="319">
        <f>'I. Фін результат'!D88</f>
        <v>432</v>
      </c>
      <c r="E33" s="319">
        <f>'I. Фін результат'!E88</f>
        <v>575</v>
      </c>
      <c r="F33" s="319">
        <f>'I. Фін результат'!F88</f>
        <v>432</v>
      </c>
      <c r="G33" s="319">
        <f t="shared" si="0"/>
        <v>-143</v>
      </c>
      <c r="H33" s="402">
        <f t="shared" si="1"/>
        <v>75.130434782608688</v>
      </c>
    </row>
    <row r="34" spans="1:8" s="35" customFormat="1" ht="29.25" customHeight="1">
      <c r="A34" s="265" t="s">
        <v>132</v>
      </c>
      <c r="B34" s="415">
        <v>5010</v>
      </c>
      <c r="C34" s="320">
        <f>IF(C25=0,0,C33/C25*100)</f>
        <v>1.1778612741166041</v>
      </c>
      <c r="D34" s="320">
        <f t="shared" ref="D34:F34" si="4">IF(D25=0,0,D33/D25*100)</f>
        <v>1.6134453781512605</v>
      </c>
      <c r="E34" s="320">
        <f t="shared" si="4"/>
        <v>2.1296296296296298</v>
      </c>
      <c r="F34" s="320">
        <f t="shared" si="4"/>
        <v>1.6134453781512605</v>
      </c>
      <c r="G34" s="320">
        <f t="shared" si="0"/>
        <v>-0.51618425147836922</v>
      </c>
      <c r="H34" s="402">
        <f t="shared" si="1"/>
        <v>75.761782974059187</v>
      </c>
    </row>
    <row r="35" spans="1:8" s="35" customFormat="1" ht="30.75" customHeight="1">
      <c r="A35" s="235" t="s">
        <v>188</v>
      </c>
      <c r="B35" s="236">
        <v>1110</v>
      </c>
      <c r="C35" s="318">
        <f>'I. Фін результат'!C60</f>
        <v>0</v>
      </c>
      <c r="D35" s="318">
        <f>'I. Фін результат'!D60</f>
        <v>0</v>
      </c>
      <c r="E35" s="318">
        <f>'I. Фін результат'!E60</f>
        <v>0</v>
      </c>
      <c r="F35" s="318">
        <f>'I. Фін результат'!F60</f>
        <v>0</v>
      </c>
      <c r="G35" s="318">
        <f t="shared" si="0"/>
        <v>0</v>
      </c>
      <c r="H35" s="403">
        <f t="shared" si="1"/>
        <v>0</v>
      </c>
    </row>
    <row r="36" spans="1:8" s="35" customFormat="1" ht="30.75" customHeight="1">
      <c r="A36" s="235" t="s">
        <v>189</v>
      </c>
      <c r="B36" s="236">
        <v>1120</v>
      </c>
      <c r="C36" s="318" t="str">
        <f>'I. Фін результат'!C61</f>
        <v>(    )</v>
      </c>
      <c r="D36" s="318" t="str">
        <f>'I. Фін результат'!D61</f>
        <v>(    )</v>
      </c>
      <c r="E36" s="318" t="str">
        <f>'I. Фін результат'!E61</f>
        <v>(    )</v>
      </c>
      <c r="F36" s="318" t="str">
        <f>'I. Фін результат'!F61</f>
        <v>(    )</v>
      </c>
      <c r="G36" s="433">
        <f t="shared" ref="G36" si="5">IF(F36="(    )",0,F36)-IF(E36="(    )",0,E36)</f>
        <v>0</v>
      </c>
      <c r="H36" s="441">
        <f>IF(IF(E36="(    )",0,E36)=0,0,IF(F36="(    )",0,F36)/IF(E36="(    )",0,E36))*100</f>
        <v>0</v>
      </c>
    </row>
    <row r="37" spans="1:8" s="35" customFormat="1" ht="30.75" customHeight="1">
      <c r="A37" s="235" t="s">
        <v>190</v>
      </c>
      <c r="B37" s="236">
        <v>1130</v>
      </c>
      <c r="C37" s="318">
        <f>'I. Фін результат'!C62</f>
        <v>0</v>
      </c>
      <c r="D37" s="318">
        <f>'I. Фін результат'!D62</f>
        <v>0</v>
      </c>
      <c r="E37" s="318">
        <f>'I. Фін результат'!E62</f>
        <v>0</v>
      </c>
      <c r="F37" s="318">
        <f>'I. Фін результат'!F62</f>
        <v>0</v>
      </c>
      <c r="G37" s="318">
        <f t="shared" ref="G37:G58" si="6">IF(F37="(    )",0,F37)-IF(E37="(    )",0,E37)</f>
        <v>0</v>
      </c>
      <c r="H37" s="403">
        <f t="shared" ref="H37:H58" si="7">IF(IF(E37="(    )",0,E37)=0,0,IF(F37="(    )",0,F37)/IF(E37="(    )",0,E37))*100</f>
        <v>0</v>
      </c>
    </row>
    <row r="38" spans="1:8" s="35" customFormat="1" ht="30.75" customHeight="1">
      <c r="A38" s="235" t="s">
        <v>191</v>
      </c>
      <c r="B38" s="236">
        <v>1140</v>
      </c>
      <c r="C38" s="318" t="str">
        <f>'I. Фін результат'!C63</f>
        <v>(    )</v>
      </c>
      <c r="D38" s="318" t="str">
        <f>'I. Фін результат'!D63</f>
        <v>(    )</v>
      </c>
      <c r="E38" s="318" t="str">
        <f>'I. Фін результат'!E63</f>
        <v>(    )</v>
      </c>
      <c r="F38" s="318" t="str">
        <f>'I. Фін результат'!F63</f>
        <v>(    )</v>
      </c>
      <c r="G38" s="319">
        <f t="shared" si="6"/>
        <v>0</v>
      </c>
      <c r="H38" s="403">
        <f t="shared" si="7"/>
        <v>0</v>
      </c>
    </row>
    <row r="39" spans="1:8" s="35" customFormat="1" ht="30.75" customHeight="1">
      <c r="A39" s="235" t="s">
        <v>354</v>
      </c>
      <c r="B39" s="236">
        <v>1150</v>
      </c>
      <c r="C39" s="318">
        <f>'I. Фін результат'!C64</f>
        <v>50</v>
      </c>
      <c r="D39" s="318">
        <f>'I. Фін результат'!D64</f>
        <v>5</v>
      </c>
      <c r="E39" s="318">
        <f>'I. Фін результат'!E64</f>
        <v>0</v>
      </c>
      <c r="F39" s="318">
        <f>'I. Фін результат'!F64</f>
        <v>5</v>
      </c>
      <c r="G39" s="433">
        <f t="shared" si="6"/>
        <v>5</v>
      </c>
      <c r="H39" s="403">
        <f t="shared" si="7"/>
        <v>0</v>
      </c>
    </row>
    <row r="40" spans="1:8" s="35" customFormat="1" ht="30.75" customHeight="1">
      <c r="A40" s="235" t="s">
        <v>355</v>
      </c>
      <c r="B40" s="236">
        <v>1160</v>
      </c>
      <c r="C40" s="318">
        <f>'I. Фін результат'!C67</f>
        <v>0</v>
      </c>
      <c r="D40" s="318">
        <f>'I. Фін результат'!D67</f>
        <v>0</v>
      </c>
      <c r="E40" s="318">
        <f>'I. Фін результат'!E67</f>
        <v>0</v>
      </c>
      <c r="F40" s="318">
        <f>'I. Фін результат'!F67</f>
        <v>0</v>
      </c>
      <c r="G40" s="433">
        <f t="shared" si="6"/>
        <v>0</v>
      </c>
      <c r="H40" s="403">
        <f t="shared" si="7"/>
        <v>0</v>
      </c>
    </row>
    <row r="41" spans="1:8" s="35" customFormat="1" ht="29.25" customHeight="1">
      <c r="A41" s="265" t="s">
        <v>73</v>
      </c>
      <c r="B41" s="415">
        <v>1170</v>
      </c>
      <c r="C41" s="319">
        <f>SUM(C32,C35:C40)</f>
        <v>44</v>
      </c>
      <c r="D41" s="319">
        <f t="shared" ref="D41:F41" si="8">SUM(D32,D35:D40)</f>
        <v>120</v>
      </c>
      <c r="E41" s="319">
        <f t="shared" si="8"/>
        <v>287</v>
      </c>
      <c r="F41" s="319">
        <f t="shared" si="8"/>
        <v>120</v>
      </c>
      <c r="G41" s="319">
        <f t="shared" si="6"/>
        <v>-167</v>
      </c>
      <c r="H41" s="402">
        <f t="shared" si="7"/>
        <v>41.811846689895468</v>
      </c>
    </row>
    <row r="42" spans="1:8" s="35" customFormat="1" ht="30.75" customHeight="1">
      <c r="A42" s="235" t="s">
        <v>198</v>
      </c>
      <c r="B42" s="236">
        <v>1180</v>
      </c>
      <c r="C42" s="318">
        <f>'I. Фін результат'!C71</f>
        <v>-8</v>
      </c>
      <c r="D42" s="318">
        <f>'I. Фін результат'!D71</f>
        <v>-22</v>
      </c>
      <c r="E42" s="318">
        <f>'I. Фін результат'!E71</f>
        <v>-52</v>
      </c>
      <c r="F42" s="318">
        <f>'I. Фін результат'!F71</f>
        <v>-22</v>
      </c>
      <c r="G42" s="433">
        <f t="shared" si="6"/>
        <v>30</v>
      </c>
      <c r="H42" s="403">
        <f t="shared" si="7"/>
        <v>42.307692307692307</v>
      </c>
    </row>
    <row r="43" spans="1:8" s="35" customFormat="1" ht="30.75" customHeight="1">
      <c r="A43" s="235" t="s">
        <v>199</v>
      </c>
      <c r="B43" s="236">
        <v>1181</v>
      </c>
      <c r="C43" s="318">
        <f>'I. Фін результат'!C72</f>
        <v>0</v>
      </c>
      <c r="D43" s="318">
        <f>'I. Фін результат'!D72</f>
        <v>0</v>
      </c>
      <c r="E43" s="318">
        <f>'I. Фін результат'!E72</f>
        <v>0</v>
      </c>
      <c r="F43" s="318">
        <f>'I. Фін результат'!F72</f>
        <v>0</v>
      </c>
      <c r="G43" s="318">
        <f t="shared" si="6"/>
        <v>0</v>
      </c>
      <c r="H43" s="403">
        <f t="shared" si="7"/>
        <v>0</v>
      </c>
    </row>
    <row r="44" spans="1:8" s="35" customFormat="1" ht="30.75" customHeight="1">
      <c r="A44" s="235" t="s">
        <v>200</v>
      </c>
      <c r="B44" s="236">
        <v>1190</v>
      </c>
      <c r="C44" s="318">
        <f>'I. Фін результат'!C73</f>
        <v>0</v>
      </c>
      <c r="D44" s="318">
        <f>'I. Фін результат'!D73</f>
        <v>0</v>
      </c>
      <c r="E44" s="318">
        <f>'I. Фін результат'!E73</f>
        <v>0</v>
      </c>
      <c r="F44" s="318">
        <f>'I. Фін результат'!F73</f>
        <v>0</v>
      </c>
      <c r="G44" s="318">
        <f t="shared" si="6"/>
        <v>0</v>
      </c>
      <c r="H44" s="403">
        <f t="shared" si="7"/>
        <v>0</v>
      </c>
    </row>
    <row r="45" spans="1:8" s="35" customFormat="1" ht="30.75" customHeight="1">
      <c r="A45" s="235" t="s">
        <v>201</v>
      </c>
      <c r="B45" s="236">
        <v>1191</v>
      </c>
      <c r="C45" s="318" t="str">
        <f>'I. Фін результат'!C74</f>
        <v>(    )</v>
      </c>
      <c r="D45" s="318" t="str">
        <f>'I. Фін результат'!D74</f>
        <v>(    )</v>
      </c>
      <c r="E45" s="318" t="str">
        <f>'I. Фін результат'!E74</f>
        <v>(    )</v>
      </c>
      <c r="F45" s="318" t="str">
        <f>'I. Фін результат'!F74</f>
        <v>(    )</v>
      </c>
      <c r="G45" s="318">
        <f t="shared" si="6"/>
        <v>0</v>
      </c>
      <c r="H45" s="403">
        <f t="shared" si="7"/>
        <v>0</v>
      </c>
    </row>
    <row r="46" spans="1:8" s="35" customFormat="1" ht="29.25" customHeight="1">
      <c r="A46" s="265" t="s">
        <v>233</v>
      </c>
      <c r="B46" s="415">
        <v>1200</v>
      </c>
      <c r="C46" s="319">
        <f>SUM(C41:C45)</f>
        <v>36</v>
      </c>
      <c r="D46" s="319">
        <f t="shared" ref="D46:F46" si="9">SUM(D41:D45)</f>
        <v>98</v>
      </c>
      <c r="E46" s="319">
        <f t="shared" si="9"/>
        <v>235</v>
      </c>
      <c r="F46" s="319">
        <f t="shared" si="9"/>
        <v>98</v>
      </c>
      <c r="G46" s="319">
        <f t="shared" si="6"/>
        <v>-137</v>
      </c>
      <c r="H46" s="402">
        <f t="shared" si="7"/>
        <v>41.702127659574465</v>
      </c>
    </row>
    <row r="47" spans="1:8" s="35" customFormat="1" ht="30.75" customHeight="1">
      <c r="A47" s="235" t="s">
        <v>320</v>
      </c>
      <c r="B47" s="236">
        <v>1201</v>
      </c>
      <c r="C47" s="318">
        <f>'I. Фін результат'!C76</f>
        <v>36</v>
      </c>
      <c r="D47" s="318">
        <f>'I. Фін результат'!D76</f>
        <v>98</v>
      </c>
      <c r="E47" s="318">
        <f>'I. Фін результат'!E76</f>
        <v>235</v>
      </c>
      <c r="F47" s="318">
        <f>'I. Фін результат'!F76</f>
        <v>98</v>
      </c>
      <c r="G47" s="433">
        <f t="shared" si="6"/>
        <v>-137</v>
      </c>
      <c r="H47" s="403">
        <f t="shared" si="7"/>
        <v>41.702127659574465</v>
      </c>
    </row>
    <row r="48" spans="1:8" s="35" customFormat="1" ht="30.75" customHeight="1">
      <c r="A48" s="235" t="s">
        <v>321</v>
      </c>
      <c r="B48" s="236">
        <v>1202</v>
      </c>
      <c r="C48" s="318" t="str">
        <f>'I. Фін результат'!C77</f>
        <v/>
      </c>
      <c r="D48" s="318">
        <f>'I. Фін результат'!D77</f>
        <v>0</v>
      </c>
      <c r="E48" s="318" t="str">
        <f>'I. Фін результат'!E77</f>
        <v/>
      </c>
      <c r="F48" s="318">
        <f>'I. Фін результат'!F77</f>
        <v>0</v>
      </c>
      <c r="G48" s="433">
        <f>IF(F48="",0,F48)-IF(E48="",0,E48)</f>
        <v>0</v>
      </c>
      <c r="H48" s="441">
        <f>IF(IF(E48="",0,E48)=0,0,IF(F48="",0,F48)/IF(E48="",0,E48))*100</f>
        <v>0</v>
      </c>
    </row>
    <row r="49" spans="1:8" s="35" customFormat="1" ht="29.25" customHeight="1">
      <c r="A49" s="265" t="s">
        <v>19</v>
      </c>
      <c r="B49" s="415">
        <v>1210</v>
      </c>
      <c r="C49" s="319">
        <f>SUM(C25,C30,C35,C37,C39,C43,C44)</f>
        <v>23880</v>
      </c>
      <c r="D49" s="319">
        <f>SUM(D25,D30,D35,D37,D39,D43,D44)</f>
        <v>26917</v>
      </c>
      <c r="E49" s="319">
        <f>SUM(E25,E30,E35,E37,E39,E43,E44)</f>
        <v>27000</v>
      </c>
      <c r="F49" s="319">
        <f>SUM(F25,F30,F35,F37,F39,F43,F44)</f>
        <v>26917</v>
      </c>
      <c r="G49" s="319">
        <f t="shared" si="6"/>
        <v>-83</v>
      </c>
      <c r="H49" s="402">
        <f t="shared" si="7"/>
        <v>99.69259259259259</v>
      </c>
    </row>
    <row r="50" spans="1:8" s="35" customFormat="1" ht="29.25" customHeight="1">
      <c r="A50" s="265" t="s">
        <v>88</v>
      </c>
      <c r="B50" s="415">
        <v>1220</v>
      </c>
      <c r="C50" s="319">
        <f>SUM(C26,C28,C29,C31,C36,C38,C40,C42,C45)</f>
        <v>-23844</v>
      </c>
      <c r="D50" s="319">
        <f>SUM(D26,D28,D29,D31,D36,D38,D40,D42,D45)</f>
        <v>-26819</v>
      </c>
      <c r="E50" s="319">
        <f>SUM(E26,E28,E29,E31,E36,E38,E40,E42,E45)</f>
        <v>-26765</v>
      </c>
      <c r="F50" s="319">
        <f>SUM(F26,F28,F29,F31,F36,F38,F40,F42,F45)</f>
        <v>-26819</v>
      </c>
      <c r="G50" s="319">
        <f t="shared" si="6"/>
        <v>-54</v>
      </c>
      <c r="H50" s="402">
        <f t="shared" si="7"/>
        <v>100.20175602465906</v>
      </c>
    </row>
    <row r="51" spans="1:8" s="35" customFormat="1" ht="30.75" customHeight="1">
      <c r="A51" s="235" t="s">
        <v>144</v>
      </c>
      <c r="B51" s="236">
        <v>1230</v>
      </c>
      <c r="C51" s="321">
        <f>'I. Фін результат'!C80</f>
        <v>0</v>
      </c>
      <c r="D51" s="321">
        <f>'I. Фін результат'!D80</f>
        <v>0</v>
      </c>
      <c r="E51" s="321">
        <f>'I. Фін результат'!E80</f>
        <v>0</v>
      </c>
      <c r="F51" s="321">
        <f>'I. Фін результат'!F80</f>
        <v>0</v>
      </c>
      <c r="G51" s="321">
        <f t="shared" si="6"/>
        <v>0</v>
      </c>
      <c r="H51" s="403">
        <f t="shared" si="7"/>
        <v>0</v>
      </c>
    </row>
    <row r="52" spans="1:8" s="35" customFormat="1" ht="29.25" customHeight="1">
      <c r="A52" s="265" t="s">
        <v>134</v>
      </c>
      <c r="B52" s="415"/>
      <c r="C52" s="320"/>
      <c r="D52" s="320"/>
      <c r="E52" s="320"/>
      <c r="F52" s="320"/>
      <c r="G52" s="320">
        <f t="shared" si="6"/>
        <v>0</v>
      </c>
      <c r="H52" s="402">
        <f t="shared" si="7"/>
        <v>0</v>
      </c>
    </row>
    <row r="53" spans="1:8" s="35" customFormat="1" ht="31.5" customHeight="1">
      <c r="A53" s="235" t="s">
        <v>438</v>
      </c>
      <c r="B53" s="236">
        <v>1400</v>
      </c>
      <c r="C53" s="318">
        <f>'I. Фін результат'!C90</f>
        <v>2258</v>
      </c>
      <c r="D53" s="318">
        <f>'I. Фін результат'!D90</f>
        <v>2789</v>
      </c>
      <c r="E53" s="318">
        <f>'I. Фін результат'!E90</f>
        <v>2068</v>
      </c>
      <c r="F53" s="318">
        <f>'I. Фін результат'!F90</f>
        <v>2789</v>
      </c>
      <c r="G53" s="318">
        <f t="shared" si="6"/>
        <v>721</v>
      </c>
      <c r="H53" s="403">
        <f t="shared" si="7"/>
        <v>134.86460348162475</v>
      </c>
    </row>
    <row r="54" spans="1:8" s="35" customFormat="1" ht="30.75" customHeight="1">
      <c r="A54" s="235" t="s">
        <v>5</v>
      </c>
      <c r="B54" s="236">
        <v>1410</v>
      </c>
      <c r="C54" s="318">
        <f>'I. Фін результат'!C91</f>
        <v>15906</v>
      </c>
      <c r="D54" s="318">
        <f>'I. Фін результат'!D91</f>
        <v>17335</v>
      </c>
      <c r="E54" s="318">
        <f>'I. Фін результат'!E91</f>
        <v>17952</v>
      </c>
      <c r="F54" s="318">
        <f>'I. Фін результат'!F91</f>
        <v>17335</v>
      </c>
      <c r="G54" s="318">
        <f t="shared" si="6"/>
        <v>-617</v>
      </c>
      <c r="H54" s="403">
        <f t="shared" si="7"/>
        <v>96.563057040998217</v>
      </c>
    </row>
    <row r="55" spans="1:8" s="35" customFormat="1" ht="35.25" customHeight="1">
      <c r="A55" s="235" t="s">
        <v>6</v>
      </c>
      <c r="B55" s="236">
        <v>1420</v>
      </c>
      <c r="C55" s="318">
        <f>'I. Фін результат'!C92</f>
        <v>3320</v>
      </c>
      <c r="D55" s="318">
        <f>'I. Фін результат'!D92</f>
        <v>3606</v>
      </c>
      <c r="E55" s="318">
        <f>'I. Фін результат'!E92</f>
        <v>3949</v>
      </c>
      <c r="F55" s="318">
        <f>'I. Фін результат'!F92</f>
        <v>3606</v>
      </c>
      <c r="G55" s="318">
        <f t="shared" si="6"/>
        <v>-343</v>
      </c>
      <c r="H55" s="403">
        <f t="shared" si="7"/>
        <v>91.314256773866802</v>
      </c>
    </row>
    <row r="56" spans="1:8" s="35" customFormat="1" ht="34.5" customHeight="1">
      <c r="A56" s="235" t="s">
        <v>7</v>
      </c>
      <c r="B56" s="236">
        <v>1430</v>
      </c>
      <c r="C56" s="318">
        <f>'I. Фін результат'!C93</f>
        <v>285</v>
      </c>
      <c r="D56" s="318">
        <f>'I. Фін результат'!D93</f>
        <v>317</v>
      </c>
      <c r="E56" s="318">
        <f>'I. Фін результат'!E93</f>
        <v>288</v>
      </c>
      <c r="F56" s="318">
        <f>'I. Фін результат'!F93</f>
        <v>317</v>
      </c>
      <c r="G56" s="318">
        <f t="shared" si="6"/>
        <v>29</v>
      </c>
      <c r="H56" s="403">
        <f t="shared" si="7"/>
        <v>110.06944444444444</v>
      </c>
    </row>
    <row r="57" spans="1:8" s="35" customFormat="1" ht="33" customHeight="1">
      <c r="A57" s="235" t="s">
        <v>27</v>
      </c>
      <c r="B57" s="236">
        <v>1440</v>
      </c>
      <c r="C57" s="318">
        <f>'I. Фін результат'!C94</f>
        <v>2067</v>
      </c>
      <c r="D57" s="318">
        <f>'I. Фін результат'!D94</f>
        <v>2750</v>
      </c>
      <c r="E57" s="318">
        <f>'I. Фін результат'!E94</f>
        <v>2456</v>
      </c>
      <c r="F57" s="318">
        <f>'I. Фін результат'!F94</f>
        <v>2750</v>
      </c>
      <c r="G57" s="318">
        <f t="shared" si="6"/>
        <v>294</v>
      </c>
      <c r="H57" s="403">
        <f t="shared" si="7"/>
        <v>111.97068403908794</v>
      </c>
    </row>
    <row r="58" spans="1:8" s="35" customFormat="1" ht="33.75" customHeight="1" thickBot="1">
      <c r="A58" s="265" t="s">
        <v>50</v>
      </c>
      <c r="B58" s="415">
        <v>1450</v>
      </c>
      <c r="C58" s="319">
        <f>SUM(C53:C57)</f>
        <v>23836</v>
      </c>
      <c r="D58" s="319">
        <f t="shared" ref="D58:F58" si="10">SUM(D53:D57)</f>
        <v>26797</v>
      </c>
      <c r="E58" s="319">
        <f t="shared" si="10"/>
        <v>26713</v>
      </c>
      <c r="F58" s="319">
        <f t="shared" si="10"/>
        <v>26797</v>
      </c>
      <c r="G58" s="319">
        <f t="shared" si="6"/>
        <v>84</v>
      </c>
      <c r="H58" s="402">
        <f t="shared" si="7"/>
        <v>100.31445363680605</v>
      </c>
    </row>
    <row r="59" spans="1:8" s="35" customFormat="1" ht="33.75" customHeight="1" thickBot="1">
      <c r="A59" s="447" t="s">
        <v>103</v>
      </c>
      <c r="B59" s="448"/>
      <c r="C59" s="448"/>
      <c r="D59" s="448"/>
      <c r="E59" s="448"/>
      <c r="F59" s="448"/>
      <c r="G59" s="448"/>
      <c r="H59" s="449"/>
    </row>
    <row r="60" spans="1:8" s="35" customFormat="1" ht="37.5" customHeight="1">
      <c r="A60" s="461" t="s">
        <v>356</v>
      </c>
      <c r="B60" s="462"/>
      <c r="C60" s="462"/>
      <c r="D60" s="462"/>
      <c r="E60" s="462"/>
      <c r="F60" s="462"/>
      <c r="G60" s="462"/>
      <c r="H60" s="463"/>
    </row>
    <row r="61" spans="1:8" ht="50.25" customHeight="1">
      <c r="A61" s="266" t="s">
        <v>364</v>
      </c>
      <c r="B61" s="414">
        <v>2110</v>
      </c>
      <c r="C61" s="433">
        <f>'ІІ. Розр. з бюджетом'!C19</f>
        <v>275</v>
      </c>
      <c r="D61" s="433">
        <f>'ІІ. Розр. з бюджетом'!D19</f>
        <v>320</v>
      </c>
      <c r="E61" s="433">
        <f>'ІІ. Розр. з бюджетом'!E19</f>
        <v>354</v>
      </c>
      <c r="F61" s="433">
        <f>'ІІ. Розр. з бюджетом'!F19</f>
        <v>320</v>
      </c>
      <c r="G61" s="318">
        <f t="shared" ref="G61" si="11">IF(F61="(    )",0,F61)-IF(E61="(    )",0,E61)</f>
        <v>-34</v>
      </c>
      <c r="H61" s="403">
        <f t="shared" ref="H61" si="12">IF(IF(E61="(    )",0,E61)=0,0,IF(F61="(    )",0,F61)/IF(E61="(    )",0,E61))*100</f>
        <v>90.395480225988706</v>
      </c>
    </row>
    <row r="62" spans="1:8" ht="51" customHeight="1">
      <c r="A62" s="266" t="s">
        <v>358</v>
      </c>
      <c r="B62" s="416">
        <v>2120</v>
      </c>
      <c r="C62" s="318">
        <f>'ІІ. Розр. з бюджетом'!C27</f>
        <v>2861</v>
      </c>
      <c r="D62" s="318">
        <f>'ІІ. Розр. з бюджетом'!F27</f>
        <v>3180</v>
      </c>
      <c r="E62" s="318">
        <f>'ІІ. Розр. з бюджетом'!E27</f>
        <v>3338</v>
      </c>
      <c r="F62" s="318">
        <f>'ІІ. Розр. з бюджетом'!F27</f>
        <v>3180</v>
      </c>
      <c r="G62" s="433">
        <f t="shared" ref="G62:G64" si="13">IF(F62="(    )",0,F62)-IF(E62="(    )",0,E62)</f>
        <v>-158</v>
      </c>
      <c r="H62" s="403">
        <f t="shared" ref="H62:H64" si="14">IF(IF(E62="(    )",0,E62)=0,0,IF(F62="(    )",0,F62)/IF(E62="(    )",0,E62))*100</f>
        <v>95.26662672258837</v>
      </c>
    </row>
    <row r="63" spans="1:8" ht="36.75" customHeight="1">
      <c r="A63" s="266" t="s">
        <v>359</v>
      </c>
      <c r="B63" s="416">
        <v>2130</v>
      </c>
      <c r="C63" s="318">
        <f>'ІІ. Розр. з бюджетом'!C36</f>
        <v>3469</v>
      </c>
      <c r="D63" s="318">
        <f>'ІІ. Розр. з бюджетом'!D36</f>
        <v>3775</v>
      </c>
      <c r="E63" s="318">
        <f>'ІІ. Розр. з бюджетом'!E36</f>
        <v>4129</v>
      </c>
      <c r="F63" s="318">
        <f>'ІІ. Розр. з бюджетом'!F36</f>
        <v>3775</v>
      </c>
      <c r="G63" s="433">
        <f t="shared" si="13"/>
        <v>-354</v>
      </c>
      <c r="H63" s="403">
        <f t="shared" si="14"/>
        <v>91.426495519496243</v>
      </c>
    </row>
    <row r="64" spans="1:8" s="35" customFormat="1" ht="33" customHeight="1" thickBot="1">
      <c r="A64" s="237" t="s">
        <v>405</v>
      </c>
      <c r="B64" s="153">
        <v>2200</v>
      </c>
      <c r="C64" s="322">
        <f>'ІІ. Розр. з бюджетом'!C43</f>
        <v>6605</v>
      </c>
      <c r="D64" s="322">
        <f>'ІІ. Розр. з бюджетом'!F43</f>
        <v>7275</v>
      </c>
      <c r="E64" s="322">
        <f>'ІІ. Розр. з бюджетом'!E43</f>
        <v>7821</v>
      </c>
      <c r="F64" s="322">
        <f>'ІІ. Розр. з бюджетом'!F43</f>
        <v>7275</v>
      </c>
      <c r="G64" s="319">
        <f t="shared" si="13"/>
        <v>-546</v>
      </c>
      <c r="H64" s="402">
        <f t="shared" si="14"/>
        <v>93.018795550441126</v>
      </c>
    </row>
    <row r="65" spans="1:8" s="35" customFormat="1" ht="33" customHeight="1" thickBot="1">
      <c r="A65" s="447" t="s">
        <v>240</v>
      </c>
      <c r="B65" s="448"/>
      <c r="C65" s="448"/>
      <c r="D65" s="448"/>
      <c r="E65" s="448"/>
      <c r="F65" s="448"/>
      <c r="G65" s="448"/>
      <c r="H65" s="449"/>
    </row>
    <row r="66" spans="1:8" s="35" customFormat="1" ht="37.5" customHeight="1">
      <c r="A66" s="240" t="s">
        <v>237</v>
      </c>
      <c r="B66" s="101">
        <v>3405</v>
      </c>
      <c r="C66" s="322">
        <f>'ІІІ. Рух грош. коштів'!C66</f>
        <v>735</v>
      </c>
      <c r="D66" s="322">
        <f>'ІІІ. Рух грош. коштів'!D66</f>
        <v>1173</v>
      </c>
      <c r="E66" s="322">
        <f>'ІІІ. Рух грош. коштів'!E66</f>
        <v>744</v>
      </c>
      <c r="F66" s="322">
        <f>'ІІІ. Рух грош. коштів'!F66</f>
        <v>1173</v>
      </c>
      <c r="G66" s="319">
        <f t="shared" ref="G66" si="15">IF(F66="(    )",0,F66)-IF(E66="(    )",0,E66)</f>
        <v>429</v>
      </c>
      <c r="H66" s="402">
        <f t="shared" ref="H66" si="16">IF(IF(E66="(    )",0,E66)=0,0,IF(F66="(    )",0,F66)/IF(E66="(    )",0,E66))*100</f>
        <v>157.66129032258064</v>
      </c>
    </row>
    <row r="67" spans="1:8" s="35" customFormat="1" ht="33" customHeight="1">
      <c r="A67" s="239" t="s">
        <v>283</v>
      </c>
      <c r="B67" s="238">
        <v>3030</v>
      </c>
      <c r="C67" s="318">
        <f>'ІІІ. Рух грош. коштів'!C12</f>
        <v>200</v>
      </c>
      <c r="D67" s="318">
        <f>'ІІІ. Рух грош. коштів'!D12</f>
        <v>291</v>
      </c>
      <c r="E67" s="318">
        <f>'ІІІ. Рух грош. коштів'!E12</f>
        <v>774</v>
      </c>
      <c r="F67" s="318">
        <f>'ІІІ. Рух грош. коштів'!F12</f>
        <v>291</v>
      </c>
      <c r="G67" s="433">
        <f t="shared" ref="G67:G72" si="17">IF(F67="(    )",0,F67)-IF(E67="(    )",0,E67)</f>
        <v>-483</v>
      </c>
      <c r="H67" s="403">
        <f t="shared" ref="H67:H72" si="18">IF(IF(E67="(    )",0,E67)=0,0,IF(F67="(    )",0,F67)/IF(E67="(    )",0,E67))*100</f>
        <v>37.596899224806201</v>
      </c>
    </row>
    <row r="68" spans="1:8" s="35" customFormat="1" ht="33" customHeight="1">
      <c r="A68" s="239" t="s">
        <v>231</v>
      </c>
      <c r="B68" s="238">
        <v>3195</v>
      </c>
      <c r="C68" s="318">
        <f>'ІІІ. Рух грош. коштів'!C34</f>
        <v>764</v>
      </c>
      <c r="D68" s="318">
        <f>'ІІІ. Рух грош. коштів'!D34</f>
        <v>534</v>
      </c>
      <c r="E68" s="318">
        <f>'ІІІ. Рух грош. коштів'!E34</f>
        <v>955</v>
      </c>
      <c r="F68" s="318">
        <f>'ІІІ. Рух грош. коштів'!F34</f>
        <v>534</v>
      </c>
      <c r="G68" s="433">
        <f t="shared" si="17"/>
        <v>-421</v>
      </c>
      <c r="H68" s="403">
        <f t="shared" si="18"/>
        <v>55.916230366492151</v>
      </c>
    </row>
    <row r="69" spans="1:8" s="35" customFormat="1" ht="33" customHeight="1">
      <c r="A69" s="239" t="s">
        <v>104</v>
      </c>
      <c r="B69" s="238">
        <v>3295</v>
      </c>
      <c r="C69" s="318">
        <f>'ІІІ. Рух грош. коштів'!C52</f>
        <v>-326</v>
      </c>
      <c r="D69" s="318">
        <f>'ІІІ. Рух грош. коштів'!D52</f>
        <v>-1075</v>
      </c>
      <c r="E69" s="318">
        <f>'ІІІ. Рух грош. коштів'!E52</f>
        <v>-1323</v>
      </c>
      <c r="F69" s="318">
        <f>'ІІІ. Рух грош. коштів'!F52</f>
        <v>-1075</v>
      </c>
      <c r="G69" s="433">
        <f t="shared" si="17"/>
        <v>248</v>
      </c>
      <c r="H69" s="403">
        <f t="shared" si="18"/>
        <v>81.254724111866977</v>
      </c>
    </row>
    <row r="70" spans="1:8" s="35" customFormat="1" ht="33" customHeight="1">
      <c r="A70" s="239" t="s">
        <v>239</v>
      </c>
      <c r="B70" s="238">
        <v>3395</v>
      </c>
      <c r="C70" s="318">
        <f>'ІІІ. Рух грош. коштів'!C64</f>
        <v>0</v>
      </c>
      <c r="D70" s="318">
        <f>'ІІІ. Рух грош. коштів'!D64</f>
        <v>49</v>
      </c>
      <c r="E70" s="318">
        <f>'ІІІ. Рух грош. коштів'!E64</f>
        <v>75</v>
      </c>
      <c r="F70" s="318">
        <f>'ІІІ. Рух грош. коштів'!F64</f>
        <v>49</v>
      </c>
      <c r="G70" s="433">
        <f t="shared" si="17"/>
        <v>-26</v>
      </c>
      <c r="H70" s="403">
        <f t="shared" si="18"/>
        <v>65.333333333333329</v>
      </c>
    </row>
    <row r="71" spans="1:8" s="35" customFormat="1" ht="33" customHeight="1">
      <c r="A71" s="239" t="s">
        <v>107</v>
      </c>
      <c r="B71" s="238">
        <v>3410</v>
      </c>
      <c r="C71" s="318">
        <f>'ІІІ. Рух грош. коштів'!C67</f>
        <v>0</v>
      </c>
      <c r="D71" s="318">
        <f>'ІІІ. Рух грош. коштів'!D67</f>
        <v>0</v>
      </c>
      <c r="E71" s="318">
        <f>'ІІІ. Рух грош. коштів'!E67</f>
        <v>0</v>
      </c>
      <c r="F71" s="318">
        <f>'ІІІ. Рух грош. коштів'!F67</f>
        <v>0</v>
      </c>
      <c r="G71" s="433">
        <f t="shared" si="17"/>
        <v>0</v>
      </c>
      <c r="H71" s="403">
        <f t="shared" si="18"/>
        <v>0</v>
      </c>
    </row>
    <row r="72" spans="1:8" s="35" customFormat="1" ht="37.5" customHeight="1" thickBot="1">
      <c r="A72" s="240" t="s">
        <v>238</v>
      </c>
      <c r="B72" s="101">
        <v>3415</v>
      </c>
      <c r="C72" s="322">
        <f>SUM(C66,C68:C71)</f>
        <v>1173</v>
      </c>
      <c r="D72" s="322">
        <f t="shared" ref="D72:F72" si="19">SUM(D66,D68:D71)</f>
        <v>681</v>
      </c>
      <c r="E72" s="322">
        <f t="shared" si="19"/>
        <v>451</v>
      </c>
      <c r="F72" s="322">
        <f t="shared" si="19"/>
        <v>681</v>
      </c>
      <c r="G72" s="319">
        <f t="shared" si="17"/>
        <v>230</v>
      </c>
      <c r="H72" s="402">
        <f t="shared" si="18"/>
        <v>150.99778270509978</v>
      </c>
    </row>
    <row r="73" spans="1:8" s="35" customFormat="1" ht="33" customHeight="1" thickBot="1">
      <c r="A73" s="451" t="s">
        <v>241</v>
      </c>
      <c r="B73" s="452"/>
      <c r="C73" s="452"/>
      <c r="D73" s="452"/>
      <c r="E73" s="452"/>
      <c r="F73" s="452"/>
      <c r="G73" s="452"/>
      <c r="H73" s="453"/>
    </row>
    <row r="74" spans="1:8" s="35" customFormat="1" ht="33" customHeight="1">
      <c r="A74" s="267" t="s">
        <v>192</v>
      </c>
      <c r="B74" s="268">
        <v>4000</v>
      </c>
      <c r="C74" s="352">
        <f>'IV. Кап. інвестиції'!C7</f>
        <v>326</v>
      </c>
      <c r="D74" s="352">
        <f>'IV. Кап. інвестиції'!D7</f>
        <v>1879</v>
      </c>
      <c r="E74" s="352">
        <f>'IV. Кап. інвестиції'!E7</f>
        <v>1323</v>
      </c>
      <c r="F74" s="352">
        <f>'IV. Кап. інвестиції'!F7</f>
        <v>1879</v>
      </c>
      <c r="G74" s="352">
        <f t="shared" ref="G74:G75" si="20">IF(F74="(    )",0,F74)-IF(E74="(    )",0,E74)</f>
        <v>556</v>
      </c>
      <c r="H74" s="442">
        <f t="shared" ref="H74:H75" si="21">IF(IF(E74="(    )",0,E74)=0,0,IF(F74="(    )",0,F74)/IF(E74="(    )",0,E74))*100</f>
        <v>142.02569916855632</v>
      </c>
    </row>
    <row r="75" spans="1:8" s="35" customFormat="1" ht="33" customHeight="1">
      <c r="A75" s="269" t="s">
        <v>1</v>
      </c>
      <c r="B75" s="101" t="s">
        <v>129</v>
      </c>
      <c r="C75" s="433">
        <f>'IV. Кап. інвестиції'!C8</f>
        <v>0</v>
      </c>
      <c r="D75" s="433">
        <f>'IV. Кап. інвестиції'!D8</f>
        <v>0</v>
      </c>
      <c r="E75" s="433">
        <f>'IV. Кап. інвестиції'!E8</f>
        <v>0</v>
      </c>
      <c r="F75" s="433">
        <f>'IV. Кап. інвестиції'!F8</f>
        <v>0</v>
      </c>
      <c r="G75" s="433">
        <f t="shared" si="20"/>
        <v>0</v>
      </c>
      <c r="H75" s="440">
        <f t="shared" si="21"/>
        <v>0</v>
      </c>
    </row>
    <row r="76" spans="1:8" s="35" customFormat="1" ht="33" customHeight="1">
      <c r="A76" s="269" t="s">
        <v>2</v>
      </c>
      <c r="B76" s="101">
        <v>4020</v>
      </c>
      <c r="C76" s="433">
        <f>'IV. Кап. інвестиції'!C9</f>
        <v>196</v>
      </c>
      <c r="D76" s="433">
        <f>'IV. Кап. інвестиції'!D9</f>
        <v>1820</v>
      </c>
      <c r="E76" s="433">
        <f>'IV. Кап. інвестиції'!E9</f>
        <v>1303</v>
      </c>
      <c r="F76" s="433">
        <f>'IV. Кап. інвестиції'!F9</f>
        <v>1820</v>
      </c>
      <c r="G76" s="433">
        <f t="shared" ref="G76:G79" si="22">IF(F76="(    )",0,F76)-IF(E76="(    )",0,E76)</f>
        <v>517</v>
      </c>
      <c r="H76" s="440">
        <f t="shared" ref="H76:H79" si="23">IF(IF(E76="(    )",0,E76)=0,0,IF(F76="(    )",0,F76)/IF(E76="(    )",0,E76))*100</f>
        <v>139.67766692248657</v>
      </c>
    </row>
    <row r="77" spans="1:8" s="35" customFormat="1" ht="33" customHeight="1">
      <c r="A77" s="269" t="s">
        <v>28</v>
      </c>
      <c r="B77" s="101">
        <v>4030</v>
      </c>
      <c r="C77" s="433">
        <f>'IV. Кап. інвестиції'!C10</f>
        <v>86</v>
      </c>
      <c r="D77" s="433">
        <f>'IV. Кап. інвестиції'!D10</f>
        <v>59</v>
      </c>
      <c r="E77" s="433">
        <f>'IV. Кап. інвестиції'!E10</f>
        <v>20</v>
      </c>
      <c r="F77" s="433">
        <f>'IV. Кап. інвестиції'!F10</f>
        <v>59</v>
      </c>
      <c r="G77" s="433">
        <f t="shared" si="22"/>
        <v>39</v>
      </c>
      <c r="H77" s="440">
        <f t="shared" si="23"/>
        <v>295</v>
      </c>
    </row>
    <row r="78" spans="1:8" s="35" customFormat="1" ht="33" customHeight="1">
      <c r="A78" s="269" t="s">
        <v>3</v>
      </c>
      <c r="B78" s="101">
        <v>4040</v>
      </c>
      <c r="C78" s="433">
        <f>'IV. Кап. інвестиції'!C11</f>
        <v>44</v>
      </c>
      <c r="D78" s="433">
        <f>'IV. Кап. інвестиції'!D11</f>
        <v>0</v>
      </c>
      <c r="E78" s="433">
        <f>'IV. Кап. інвестиції'!E11</f>
        <v>0</v>
      </c>
      <c r="F78" s="433">
        <f>'IV. Кап. інвестиції'!F11</f>
        <v>0</v>
      </c>
      <c r="G78" s="433">
        <f t="shared" si="22"/>
        <v>0</v>
      </c>
      <c r="H78" s="440">
        <f t="shared" si="23"/>
        <v>0</v>
      </c>
    </row>
    <row r="79" spans="1:8" s="35" customFormat="1" ht="40.5">
      <c r="A79" s="269" t="s">
        <v>60</v>
      </c>
      <c r="B79" s="101">
        <v>4050</v>
      </c>
      <c r="C79" s="433">
        <f>'IV. Кап. інвестиції'!C12</f>
        <v>0</v>
      </c>
      <c r="D79" s="433">
        <f>'IV. Кап. інвестиції'!D12</f>
        <v>0</v>
      </c>
      <c r="E79" s="433">
        <f>'IV. Кап. інвестиції'!E12</f>
        <v>0</v>
      </c>
      <c r="F79" s="433">
        <f>'IV. Кап. інвестиції'!F12</f>
        <v>0</v>
      </c>
      <c r="G79" s="433">
        <f t="shared" si="22"/>
        <v>0</v>
      </c>
      <c r="H79" s="440">
        <f t="shared" si="23"/>
        <v>0</v>
      </c>
    </row>
    <row r="80" spans="1:8" s="35" customFormat="1" ht="33" customHeight="1">
      <c r="A80" s="269" t="s">
        <v>202</v>
      </c>
      <c r="B80" s="101">
        <v>4060</v>
      </c>
      <c r="C80" s="433">
        <f>'IV. Кап. інвестиції'!C13</f>
        <v>0</v>
      </c>
      <c r="D80" s="433">
        <f>'IV. Кап. інвестиції'!D13</f>
        <v>0</v>
      </c>
      <c r="E80" s="433">
        <f>'IV. Кап. інвестиції'!E13</f>
        <v>0</v>
      </c>
      <c r="F80" s="433">
        <f>'IV. Кап. інвестиції'!F13</f>
        <v>0</v>
      </c>
      <c r="G80" s="433">
        <f t="shared" ref="G80:G85" si="24">IF(F80="(    )",0,F80)-IF(E80="(    )",0,E80)</f>
        <v>0</v>
      </c>
      <c r="H80" s="440">
        <f t="shared" ref="H80:H85" si="25">IF(IF(E80="(    )",0,E80)=0,0,IF(F80="(    )",0,F80)/IF(E80="(    )",0,E80))*100</f>
        <v>0</v>
      </c>
    </row>
    <row r="81" spans="1:8" s="35" customFormat="1" ht="33" customHeight="1">
      <c r="A81" s="270" t="s">
        <v>193</v>
      </c>
      <c r="B81" s="241">
        <v>4000</v>
      </c>
      <c r="C81" s="319">
        <f>SUM(C82:C85)</f>
        <v>0</v>
      </c>
      <c r="D81" s="319">
        <f t="shared" ref="D81:F81" si="26">SUM(D82:D85)</f>
        <v>1879</v>
      </c>
      <c r="E81" s="319">
        <f t="shared" si="26"/>
        <v>1323</v>
      </c>
      <c r="F81" s="319">
        <f t="shared" si="26"/>
        <v>1879</v>
      </c>
      <c r="G81" s="433">
        <f t="shared" si="24"/>
        <v>556</v>
      </c>
      <c r="H81" s="440">
        <f t="shared" si="25"/>
        <v>142.02569916855632</v>
      </c>
    </row>
    <row r="82" spans="1:8" s="35" customFormat="1" ht="33" customHeight="1">
      <c r="A82" s="269" t="s">
        <v>296</v>
      </c>
      <c r="B82" s="101" t="s">
        <v>194</v>
      </c>
      <c r="C82" s="433"/>
      <c r="D82" s="433">
        <f>'6.2. Інша інфо_2'!N49</f>
        <v>0</v>
      </c>
      <c r="E82" s="433">
        <f>'6.2. Інша інфо_2'!M49</f>
        <v>0</v>
      </c>
      <c r="F82" s="433">
        <f>'6.2. Інша інфо_2'!N49</f>
        <v>0</v>
      </c>
      <c r="G82" s="433">
        <f t="shared" si="24"/>
        <v>0</v>
      </c>
      <c r="H82" s="440">
        <f t="shared" si="25"/>
        <v>0</v>
      </c>
    </row>
    <row r="83" spans="1:8" s="35" customFormat="1" ht="33" customHeight="1">
      <c r="A83" s="269" t="s">
        <v>297</v>
      </c>
      <c r="B83" s="101" t="s">
        <v>195</v>
      </c>
      <c r="C83" s="433"/>
      <c r="D83" s="433">
        <f>'6.2. Інша інфо_2'!R49</f>
        <v>98</v>
      </c>
      <c r="E83" s="433">
        <f>'6.2. Інша інфо_2'!Q49</f>
        <v>98</v>
      </c>
      <c r="F83" s="433">
        <f>'6.2. Інша інфо_2'!R49</f>
        <v>98</v>
      </c>
      <c r="G83" s="433">
        <f t="shared" si="24"/>
        <v>0</v>
      </c>
      <c r="H83" s="440">
        <f t="shared" si="25"/>
        <v>100</v>
      </c>
    </row>
    <row r="84" spans="1:8" s="35" customFormat="1" ht="33" customHeight="1">
      <c r="A84" s="269" t="s">
        <v>162</v>
      </c>
      <c r="B84" s="101" t="s">
        <v>196</v>
      </c>
      <c r="C84" s="433"/>
      <c r="D84" s="433">
        <f>'6.2. Інша інфо_2'!V49</f>
        <v>978</v>
      </c>
      <c r="E84" s="433">
        <f>'6.2. Інша інфо_2'!U49</f>
        <v>1225</v>
      </c>
      <c r="F84" s="433">
        <f>'6.2. Інша інфо_2'!V49</f>
        <v>978</v>
      </c>
      <c r="G84" s="433">
        <f t="shared" si="24"/>
        <v>-247</v>
      </c>
      <c r="H84" s="440">
        <f t="shared" si="25"/>
        <v>79.83673469387756</v>
      </c>
    </row>
    <row r="85" spans="1:8" s="35" customFormat="1" ht="33" customHeight="1" thickBot="1">
      <c r="A85" s="271" t="s">
        <v>298</v>
      </c>
      <c r="B85" s="272" t="s">
        <v>197</v>
      </c>
      <c r="C85" s="353"/>
      <c r="D85" s="353">
        <f>'6.2. Інша інфо_2'!Z49</f>
        <v>803</v>
      </c>
      <c r="E85" s="353">
        <f>'6.2. Інша інфо_2'!Y49</f>
        <v>0</v>
      </c>
      <c r="F85" s="353">
        <f>'6.2. Інша інфо_2'!Z49</f>
        <v>803</v>
      </c>
      <c r="G85" s="353">
        <f t="shared" si="24"/>
        <v>803</v>
      </c>
      <c r="H85" s="443">
        <f t="shared" si="25"/>
        <v>0</v>
      </c>
    </row>
    <row r="86" spans="1:8" s="35" customFormat="1" ht="33" customHeight="1" thickBot="1">
      <c r="A86" s="454" t="s">
        <v>127</v>
      </c>
      <c r="B86" s="455"/>
      <c r="C86" s="455"/>
      <c r="D86" s="455"/>
      <c r="E86" s="455"/>
      <c r="F86" s="455"/>
      <c r="G86" s="455"/>
      <c r="H86" s="456"/>
    </row>
    <row r="87" spans="1:8" s="35" customFormat="1" ht="33" customHeight="1">
      <c r="A87" s="239" t="s">
        <v>268</v>
      </c>
      <c r="B87" s="238">
        <v>5040</v>
      </c>
      <c r="C87" s="321">
        <f>' V. Коефіцієнти'!D11</f>
        <v>0.15198209988601341</v>
      </c>
      <c r="D87" s="321">
        <f>' V. Коефіцієнти'!E11</f>
        <v>0.36601307189542481</v>
      </c>
      <c r="E87" s="321">
        <f>' V. Коефіцієнти'!F11</f>
        <v>0.87037037037037035</v>
      </c>
      <c r="F87" s="321">
        <f>' V. Коефіцієнти'!G11</f>
        <v>0.36601307189542481</v>
      </c>
      <c r="G87" s="441">
        <f t="shared" ref="G87" si="27">IF(F87="(    )",0,F87)-IF(E87="(    )",0,E87)</f>
        <v>-0.50435729847494559</v>
      </c>
      <c r="H87" s="440">
        <f t="shared" ref="H87" si="28">IF(IF(E87="(    )",0,E87)=0,0,IF(F87="(    )",0,F87)/IF(E87="(    )",0,E87))*100</f>
        <v>42.052565707133915</v>
      </c>
    </row>
    <row r="88" spans="1:8" s="35" customFormat="1" ht="33" customHeight="1">
      <c r="A88" s="239" t="s">
        <v>269</v>
      </c>
      <c r="B88" s="238">
        <v>5020</v>
      </c>
      <c r="C88" s="321">
        <f>' V. Коефіцієнти'!D9</f>
        <v>0.66802746335127106</v>
      </c>
      <c r="D88" s="321">
        <f>' V. Коефіцієнти'!E9</f>
        <v>1.4304481097649977</v>
      </c>
      <c r="E88" s="321">
        <f>' V. Коефіцієнти'!F9</f>
        <v>4.1105474899422774</v>
      </c>
      <c r="F88" s="321">
        <f>' V. Коефіцієнти'!G9</f>
        <v>1.4304481097649977</v>
      </c>
      <c r="G88" s="441">
        <f t="shared" ref="G88:G91" si="29">IF(F88="(    )",0,F88)-IF(E88="(    )",0,E88)</f>
        <v>-2.6800993801772797</v>
      </c>
      <c r="H88" s="440">
        <f t="shared" ref="H88:H91" si="30">IF(IF(E88="(    )",0,E88)=0,0,IF(F88="(    )",0,F88)/IF(E88="(    )",0,E88))*100</f>
        <v>34.799454653304224</v>
      </c>
    </row>
    <row r="89" spans="1:8" s="35" customFormat="1" ht="33" customHeight="1">
      <c r="A89" s="239" t="s">
        <v>270</v>
      </c>
      <c r="B89" s="238">
        <v>5030</v>
      </c>
      <c r="C89" s="321">
        <f>' V. Коефіцієнти'!D10</f>
        <v>1.3191645291315499</v>
      </c>
      <c r="D89" s="321">
        <f>' V. Коефіцієнти'!E10</f>
        <v>2.6841961106546153</v>
      </c>
      <c r="E89" s="321">
        <f>' V. Коефіцієнти'!F10</f>
        <v>7.1061384941034174</v>
      </c>
      <c r="F89" s="321">
        <f>' V. Коефіцієнти'!G10</f>
        <v>2.6841961106546153</v>
      </c>
      <c r="G89" s="441">
        <f t="shared" si="29"/>
        <v>-4.4219423834488021</v>
      </c>
      <c r="H89" s="440">
        <f t="shared" si="30"/>
        <v>37.772921438020482</v>
      </c>
    </row>
    <row r="90" spans="1:8" s="35" customFormat="1" ht="33" customHeight="1">
      <c r="A90" s="239" t="s">
        <v>133</v>
      </c>
      <c r="B90" s="238">
        <v>5110</v>
      </c>
      <c r="C90" s="321">
        <f>' V. Коефіцієнти'!D14</f>
        <v>1.0259398496240602</v>
      </c>
      <c r="D90" s="321">
        <f>' V. Коефіцієнти'!E14</f>
        <v>1.1409374999999999</v>
      </c>
      <c r="E90" s="321">
        <f>' V. Коефіцієнти'!F14</f>
        <v>1.3721991701244813</v>
      </c>
      <c r="F90" s="321">
        <f>' V. Коефіцієнти'!G14</f>
        <v>1.1409374999999999</v>
      </c>
      <c r="G90" s="441">
        <f t="shared" si="29"/>
        <v>-0.2312616701244814</v>
      </c>
      <c r="H90" s="440">
        <f t="shared" si="30"/>
        <v>83.146639703658892</v>
      </c>
    </row>
    <row r="91" spans="1:8" s="35" customFormat="1" ht="33" customHeight="1" thickBot="1">
      <c r="A91" s="239" t="s">
        <v>271</v>
      </c>
      <c r="B91" s="238">
        <v>5220</v>
      </c>
      <c r="C91" s="321">
        <f>' V. Коефіцієнти'!D19</f>
        <v>0.67950669914738127</v>
      </c>
      <c r="D91" s="321">
        <f>' V. Коефіцієнти'!E19</f>
        <v>0.55307599517490957</v>
      </c>
      <c r="E91" s="321">
        <f>' V. Коефіцієнти'!F19</f>
        <v>0.58561774831059543</v>
      </c>
      <c r="F91" s="321">
        <f>' V. Коефіцієнти'!G19</f>
        <v>0.55307599517490957</v>
      </c>
      <c r="G91" s="441">
        <f t="shared" si="29"/>
        <v>-3.2541753135685858E-2</v>
      </c>
      <c r="H91" s="440">
        <f t="shared" si="30"/>
        <v>94.443175052401827</v>
      </c>
    </row>
    <row r="92" spans="1:8" s="35" customFormat="1" ht="33" customHeight="1" thickBot="1">
      <c r="A92" s="447" t="s">
        <v>242</v>
      </c>
      <c r="B92" s="448"/>
      <c r="C92" s="448"/>
      <c r="D92" s="448"/>
      <c r="E92" s="448"/>
      <c r="F92" s="448"/>
      <c r="G92" s="448"/>
      <c r="H92" s="449"/>
    </row>
    <row r="93" spans="1:8" s="35" customFormat="1" ht="33" customHeight="1">
      <c r="A93" s="237" t="s">
        <v>262</v>
      </c>
      <c r="B93" s="238">
        <v>6000</v>
      </c>
      <c r="C93" s="322">
        <v>2352</v>
      </c>
      <c r="D93" s="322">
        <v>3913</v>
      </c>
      <c r="E93" s="322">
        <v>3430</v>
      </c>
      <c r="F93" s="322">
        <f>D93</f>
        <v>3913</v>
      </c>
      <c r="G93" s="433">
        <f t="shared" ref="G93" si="31">IF(F93="(    )",0,F93)-IF(E93="(    )",0,E93)</f>
        <v>483</v>
      </c>
      <c r="H93" s="440">
        <f t="shared" ref="H93" si="32">IF(IF(E93="(    )",0,E93)=0,0,IF(F93="(    )",0,F93)/IF(E93="(    )",0,E93))*100</f>
        <v>114.08163265306122</v>
      </c>
    </row>
    <row r="94" spans="1:8" s="35" customFormat="1" ht="33" customHeight="1">
      <c r="A94" s="239" t="s">
        <v>263</v>
      </c>
      <c r="B94" s="238">
        <v>6001</v>
      </c>
      <c r="C94" s="318">
        <f>C95-C96</f>
        <v>2105</v>
      </c>
      <c r="D94" s="318">
        <f t="shared" ref="D94:E94" si="33">D95-D96</f>
        <v>3705</v>
      </c>
      <c r="E94" s="318">
        <f t="shared" si="33"/>
        <v>3250</v>
      </c>
      <c r="F94" s="322">
        <f t="shared" ref="F94:F103" si="34">D94</f>
        <v>3705</v>
      </c>
      <c r="G94" s="433">
        <f t="shared" ref="G94:G107" si="35">IF(F94="(    )",0,F94)-IF(E94="(    )",0,E94)</f>
        <v>455</v>
      </c>
      <c r="H94" s="403">
        <f t="shared" ref="H94:H107" si="36">IF(IF(E94="(    )",0,E94)=0,0,IF(F94="(    )",0,F94)/IF(E94="(    )",0,E94))*100</f>
        <v>113.99999999999999</v>
      </c>
    </row>
    <row r="95" spans="1:8" s="35" customFormat="1" ht="33" customHeight="1">
      <c r="A95" s="239" t="s">
        <v>264</v>
      </c>
      <c r="B95" s="238">
        <v>6002</v>
      </c>
      <c r="C95" s="318">
        <v>6568</v>
      </c>
      <c r="D95" s="318">
        <v>8290</v>
      </c>
      <c r="E95" s="318">
        <v>7843</v>
      </c>
      <c r="F95" s="322">
        <f t="shared" si="34"/>
        <v>8290</v>
      </c>
      <c r="G95" s="433">
        <f t="shared" si="35"/>
        <v>447</v>
      </c>
      <c r="H95" s="403">
        <f t="shared" si="36"/>
        <v>105.69934973862043</v>
      </c>
    </row>
    <row r="96" spans="1:8" s="35" customFormat="1" ht="27" customHeight="1">
      <c r="A96" s="239" t="s">
        <v>265</v>
      </c>
      <c r="B96" s="238">
        <v>6003</v>
      </c>
      <c r="C96" s="318">
        <v>4463</v>
      </c>
      <c r="D96" s="318">
        <v>4585</v>
      </c>
      <c r="E96" s="318">
        <v>4593</v>
      </c>
      <c r="F96" s="322">
        <f t="shared" si="34"/>
        <v>4585</v>
      </c>
      <c r="G96" s="433">
        <f t="shared" si="35"/>
        <v>-8</v>
      </c>
      <c r="H96" s="403">
        <f t="shared" si="36"/>
        <v>99.825821902895711</v>
      </c>
    </row>
    <row r="97" spans="1:8" s="35" customFormat="1" ht="33" customHeight="1">
      <c r="A97" s="239" t="s">
        <v>266</v>
      </c>
      <c r="B97" s="238">
        <v>6010</v>
      </c>
      <c r="C97" s="318">
        <v>3037</v>
      </c>
      <c r="D97" s="318">
        <v>2938</v>
      </c>
      <c r="E97" s="318">
        <v>2287</v>
      </c>
      <c r="F97" s="322">
        <f t="shared" si="34"/>
        <v>2938</v>
      </c>
      <c r="G97" s="433">
        <f t="shared" si="35"/>
        <v>651</v>
      </c>
      <c r="H97" s="403">
        <f t="shared" si="36"/>
        <v>128.4652383034543</v>
      </c>
    </row>
    <row r="98" spans="1:8" s="35" customFormat="1" ht="33" customHeight="1">
      <c r="A98" s="239" t="s">
        <v>338</v>
      </c>
      <c r="B98" s="101">
        <v>6011</v>
      </c>
      <c r="C98" s="318">
        <v>1173</v>
      </c>
      <c r="D98" s="318">
        <f>'ІІІ. Рух грош. коштів'!D68</f>
        <v>681</v>
      </c>
      <c r="E98" s="318">
        <v>451</v>
      </c>
      <c r="F98" s="322">
        <f t="shared" si="34"/>
        <v>681</v>
      </c>
      <c r="G98" s="433">
        <f t="shared" si="35"/>
        <v>230</v>
      </c>
      <c r="H98" s="403">
        <f t="shared" si="36"/>
        <v>150.99778270509978</v>
      </c>
    </row>
    <row r="99" spans="1:8" s="35" customFormat="1" ht="27.75" customHeight="1">
      <c r="A99" s="240" t="s">
        <v>147</v>
      </c>
      <c r="B99" s="241">
        <v>6020</v>
      </c>
      <c r="C99" s="322">
        <f>C93+C97</f>
        <v>5389</v>
      </c>
      <c r="D99" s="322">
        <f t="shared" ref="D99:E99" si="37">D93+D97</f>
        <v>6851</v>
      </c>
      <c r="E99" s="322">
        <f t="shared" si="37"/>
        <v>5717</v>
      </c>
      <c r="F99" s="322">
        <f t="shared" si="34"/>
        <v>6851</v>
      </c>
      <c r="G99" s="319">
        <f t="shared" si="35"/>
        <v>1134</v>
      </c>
      <c r="H99" s="402">
        <f t="shared" si="36"/>
        <v>119.8355781004023</v>
      </c>
    </row>
    <row r="100" spans="1:8" s="35" customFormat="1" ht="33" customHeight="1">
      <c r="A100" s="239" t="s">
        <v>101</v>
      </c>
      <c r="B100" s="238">
        <v>6030</v>
      </c>
      <c r="C100" s="318">
        <v>2729</v>
      </c>
      <c r="D100" s="318">
        <v>3651</v>
      </c>
      <c r="E100" s="318">
        <v>3307</v>
      </c>
      <c r="F100" s="322">
        <f t="shared" si="34"/>
        <v>3651</v>
      </c>
      <c r="G100" s="433">
        <f t="shared" si="35"/>
        <v>344</v>
      </c>
      <c r="H100" s="403">
        <f t="shared" si="36"/>
        <v>110.40217719987903</v>
      </c>
    </row>
    <row r="101" spans="1:8" s="35" customFormat="1" ht="33" customHeight="1">
      <c r="A101" s="239" t="s">
        <v>108</v>
      </c>
      <c r="B101" s="238">
        <v>6040</v>
      </c>
      <c r="C101" s="318"/>
      <c r="D101" s="318"/>
      <c r="E101" s="318"/>
      <c r="F101" s="322">
        <f t="shared" si="34"/>
        <v>0</v>
      </c>
      <c r="G101" s="433">
        <f t="shared" si="35"/>
        <v>0</v>
      </c>
      <c r="H101" s="403">
        <f t="shared" si="36"/>
        <v>0</v>
      </c>
    </row>
    <row r="102" spans="1:8" s="35" customFormat="1" ht="33" customHeight="1">
      <c r="A102" s="239" t="s">
        <v>109</v>
      </c>
      <c r="B102" s="101">
        <v>6050</v>
      </c>
      <c r="C102" s="318">
        <v>2660</v>
      </c>
      <c r="D102" s="318">
        <v>3200</v>
      </c>
      <c r="E102" s="318">
        <v>2410</v>
      </c>
      <c r="F102" s="322">
        <f t="shared" si="34"/>
        <v>3200</v>
      </c>
      <c r="G102" s="433">
        <f t="shared" si="35"/>
        <v>790</v>
      </c>
      <c r="H102" s="403">
        <f t="shared" si="36"/>
        <v>132.78008298755185</v>
      </c>
    </row>
    <row r="103" spans="1:8" s="35" customFormat="1" ht="27.75" customHeight="1">
      <c r="A103" s="240" t="s">
        <v>148</v>
      </c>
      <c r="B103" s="241">
        <v>6060</v>
      </c>
      <c r="C103" s="322">
        <f>SUM(C101:C102)</f>
        <v>2660</v>
      </c>
      <c r="D103" s="322">
        <f t="shared" ref="D103:E103" si="38">SUM(D101:D102)</f>
        <v>3200</v>
      </c>
      <c r="E103" s="322">
        <f t="shared" si="38"/>
        <v>2410</v>
      </c>
      <c r="F103" s="322">
        <f t="shared" si="34"/>
        <v>3200</v>
      </c>
      <c r="G103" s="319">
        <f t="shared" si="35"/>
        <v>790</v>
      </c>
      <c r="H103" s="402">
        <f t="shared" si="36"/>
        <v>132.78008298755185</v>
      </c>
    </row>
    <row r="104" spans="1:8" s="35" customFormat="1" ht="28.5" customHeight="1">
      <c r="A104" s="239" t="s">
        <v>327</v>
      </c>
      <c r="B104" s="238">
        <v>6070</v>
      </c>
      <c r="C104" s="318"/>
      <c r="D104" s="318"/>
      <c r="E104" s="318"/>
      <c r="F104" s="318"/>
      <c r="G104" s="433">
        <f t="shared" si="35"/>
        <v>0</v>
      </c>
      <c r="H104" s="402">
        <f t="shared" si="36"/>
        <v>0</v>
      </c>
    </row>
    <row r="105" spans="1:8" s="35" customFormat="1" ht="28.5" customHeight="1">
      <c r="A105" s="239" t="s">
        <v>328</v>
      </c>
      <c r="B105" s="101">
        <v>6080</v>
      </c>
      <c r="C105" s="318"/>
      <c r="D105" s="318"/>
      <c r="E105" s="318"/>
      <c r="F105" s="318"/>
      <c r="G105" s="433">
        <f t="shared" si="35"/>
        <v>0</v>
      </c>
      <c r="H105" s="403">
        <f t="shared" si="36"/>
        <v>0</v>
      </c>
    </row>
    <row r="106" spans="1:8" s="35" customFormat="1" ht="27.75" customHeight="1">
      <c r="A106" s="240" t="s">
        <v>329</v>
      </c>
      <c r="B106" s="241">
        <v>6090</v>
      </c>
      <c r="C106" s="322">
        <f>C100+C103</f>
        <v>5389</v>
      </c>
      <c r="D106" s="322">
        <f t="shared" ref="D106:F106" si="39">D100+D103</f>
        <v>6851</v>
      </c>
      <c r="E106" s="322">
        <f t="shared" si="39"/>
        <v>5717</v>
      </c>
      <c r="F106" s="322">
        <f t="shared" si="39"/>
        <v>6851</v>
      </c>
      <c r="G106" s="319">
        <f t="shared" si="35"/>
        <v>1134</v>
      </c>
      <c r="H106" s="402">
        <f t="shared" si="36"/>
        <v>119.8355781004023</v>
      </c>
    </row>
    <row r="107" spans="1:8" s="35" customFormat="1" ht="27.75" customHeight="1" thickBot="1">
      <c r="A107" s="240" t="s">
        <v>330</v>
      </c>
      <c r="B107" s="242">
        <v>6099</v>
      </c>
      <c r="C107" s="395">
        <f>C99-C106</f>
        <v>0</v>
      </c>
      <c r="D107" s="395">
        <f>D99-D106</f>
        <v>0</v>
      </c>
      <c r="E107" s="395">
        <f>E99-E106</f>
        <v>0</v>
      </c>
      <c r="F107" s="395">
        <f>F99-F106</f>
        <v>0</v>
      </c>
      <c r="G107" s="320">
        <f t="shared" si="35"/>
        <v>0</v>
      </c>
      <c r="H107" s="402">
        <f t="shared" si="36"/>
        <v>0</v>
      </c>
    </row>
    <row r="108" spans="1:8" s="35" customFormat="1" ht="33" customHeight="1" thickBot="1">
      <c r="A108" s="447" t="s">
        <v>243</v>
      </c>
      <c r="B108" s="448"/>
      <c r="C108" s="448"/>
      <c r="D108" s="448"/>
      <c r="E108" s="448"/>
      <c r="F108" s="448"/>
      <c r="G108" s="448"/>
      <c r="H108" s="449"/>
    </row>
    <row r="109" spans="1:8" s="35" customFormat="1" ht="27.75" customHeight="1">
      <c r="A109" s="240" t="s">
        <v>284</v>
      </c>
      <c r="B109" s="241" t="s">
        <v>244</v>
      </c>
      <c r="C109" s="395">
        <f>SUM(C110:C112)</f>
        <v>0</v>
      </c>
      <c r="D109" s="395">
        <f t="shared" ref="D109:F109" si="40">SUM(D110:D112)</f>
        <v>0</v>
      </c>
      <c r="E109" s="395">
        <f t="shared" si="40"/>
        <v>0</v>
      </c>
      <c r="F109" s="395">
        <f t="shared" si="40"/>
        <v>0</v>
      </c>
      <c r="G109" s="320">
        <f t="shared" ref="G109" si="41">IF(F109="(    )",0,F109)-IF(E109="(    )",0,E109)</f>
        <v>0</v>
      </c>
      <c r="H109" s="402">
        <f t="shared" ref="H109" si="42">IF(IF(E109="(    )",0,E109)=0,0,IF(F109="(    )",0,F109)/IF(E109="(    )",0,E109))*100</f>
        <v>0</v>
      </c>
    </row>
    <row r="110" spans="1:8" s="35" customFormat="1" ht="30" customHeight="1">
      <c r="A110" s="239" t="s">
        <v>299</v>
      </c>
      <c r="B110" s="238" t="s">
        <v>246</v>
      </c>
      <c r="C110" s="403"/>
      <c r="D110" s="321">
        <f>'6.1. Інша інфо_1'!$H$58</f>
        <v>0</v>
      </c>
      <c r="E110" s="321">
        <f>'6.1. Інша інфо_1'!$F$58</f>
        <v>0</v>
      </c>
      <c r="F110" s="321">
        <f>'6.1. Інша інфо_1'!$H$58</f>
        <v>0</v>
      </c>
      <c r="G110" s="441">
        <f t="shared" ref="G110:G116" si="43">IF(F110="(    )",0,F110)-IF(E110="(    )",0,E110)</f>
        <v>0</v>
      </c>
      <c r="H110" s="403">
        <f t="shared" ref="H110:H116" si="44">IF(IF(E110="(    )",0,E110)=0,0,IF(F110="(    )",0,F110)/IF(E110="(    )",0,E110))*100</f>
        <v>0</v>
      </c>
    </row>
    <row r="111" spans="1:8" s="35" customFormat="1" ht="29.25" customHeight="1">
      <c r="A111" s="239" t="s">
        <v>300</v>
      </c>
      <c r="B111" s="238" t="s">
        <v>247</v>
      </c>
      <c r="C111" s="321"/>
      <c r="D111" s="321">
        <f>'6.1. Інша інфо_1'!$H$62</f>
        <v>0</v>
      </c>
      <c r="E111" s="321">
        <f>'6.1. Інша інфо_1'!$F$62</f>
        <v>0</v>
      </c>
      <c r="F111" s="321">
        <f>'6.1. Інша інфо_1'!$H$62</f>
        <v>0</v>
      </c>
      <c r="G111" s="320">
        <f t="shared" si="43"/>
        <v>0</v>
      </c>
      <c r="H111" s="403">
        <f t="shared" si="44"/>
        <v>0</v>
      </c>
    </row>
    <row r="112" spans="1:8" s="35" customFormat="1" ht="33" customHeight="1">
      <c r="A112" s="239" t="s">
        <v>301</v>
      </c>
      <c r="B112" s="238" t="s">
        <v>248</v>
      </c>
      <c r="C112" s="321"/>
      <c r="D112" s="321">
        <f>'6.1. Інша інфо_1'!$H$66</f>
        <v>0</v>
      </c>
      <c r="E112" s="321">
        <f>'6.1. Інша інфо_1'!$F$66</f>
        <v>0</v>
      </c>
      <c r="F112" s="321">
        <f>'6.1. Інша інфо_1'!$H$66</f>
        <v>0</v>
      </c>
      <c r="G112" s="320">
        <f t="shared" si="43"/>
        <v>0</v>
      </c>
      <c r="H112" s="403">
        <f t="shared" si="44"/>
        <v>0</v>
      </c>
    </row>
    <row r="113" spans="1:8" s="35" customFormat="1" ht="27.75" customHeight="1">
      <c r="A113" s="240" t="s">
        <v>285</v>
      </c>
      <c r="B113" s="241" t="s">
        <v>245</v>
      </c>
      <c r="C113" s="395">
        <f>SUM(C114:C116)</f>
        <v>0</v>
      </c>
      <c r="D113" s="395">
        <f t="shared" ref="D113:F113" si="45">SUM(D114:D116)</f>
        <v>0</v>
      </c>
      <c r="E113" s="395">
        <f t="shared" si="45"/>
        <v>0</v>
      </c>
      <c r="F113" s="395">
        <f t="shared" si="45"/>
        <v>0</v>
      </c>
      <c r="G113" s="320">
        <f t="shared" si="43"/>
        <v>0</v>
      </c>
      <c r="H113" s="402">
        <f t="shared" si="44"/>
        <v>0</v>
      </c>
    </row>
    <row r="114" spans="1:8" s="35" customFormat="1" ht="29.25" customHeight="1">
      <c r="A114" s="239" t="s">
        <v>299</v>
      </c>
      <c r="B114" s="238" t="s">
        <v>249</v>
      </c>
      <c r="C114" s="321"/>
      <c r="D114" s="321">
        <f>'6.1. Інша інфо_1'!$L$58</f>
        <v>0</v>
      </c>
      <c r="E114" s="321">
        <f>'6.1. Інша інфо_1'!$J$58</f>
        <v>0</v>
      </c>
      <c r="F114" s="321">
        <f>'6.1. Інша інфо_1'!$L$58</f>
        <v>0</v>
      </c>
      <c r="G114" s="441">
        <f t="shared" si="43"/>
        <v>0</v>
      </c>
      <c r="H114" s="403">
        <f t="shared" si="44"/>
        <v>0</v>
      </c>
    </row>
    <row r="115" spans="1:8" s="35" customFormat="1" ht="28.5" customHeight="1">
      <c r="A115" s="239" t="s">
        <v>300</v>
      </c>
      <c r="B115" s="238" t="s">
        <v>250</v>
      </c>
      <c r="C115" s="321"/>
      <c r="D115" s="321">
        <f>'6.1. Інша інфо_1'!$L$62</f>
        <v>0</v>
      </c>
      <c r="E115" s="321">
        <f>'6.1. Інша інфо_1'!$J$62</f>
        <v>0</v>
      </c>
      <c r="F115" s="321">
        <f>'6.1. Інша інфо_1'!$L$62</f>
        <v>0</v>
      </c>
      <c r="G115" s="320">
        <f t="shared" si="43"/>
        <v>0</v>
      </c>
      <c r="H115" s="403">
        <f t="shared" si="44"/>
        <v>0</v>
      </c>
    </row>
    <row r="116" spans="1:8" s="35" customFormat="1" ht="26.25" customHeight="1" thickBot="1">
      <c r="A116" s="239" t="s">
        <v>301</v>
      </c>
      <c r="B116" s="238" t="s">
        <v>251</v>
      </c>
      <c r="C116" s="321"/>
      <c r="D116" s="321">
        <f>'6.1. Інша інфо_1'!$L$66</f>
        <v>0</v>
      </c>
      <c r="E116" s="321">
        <f>'6.1. Інша інфо_1'!$J$66</f>
        <v>0</v>
      </c>
      <c r="F116" s="321">
        <f>'6.1. Інша інфо_1'!$L$66</f>
        <v>0</v>
      </c>
      <c r="G116" s="320">
        <f t="shared" si="43"/>
        <v>0</v>
      </c>
      <c r="H116" s="403">
        <f t="shared" si="44"/>
        <v>0</v>
      </c>
    </row>
    <row r="117" spans="1:8" s="35" customFormat="1" ht="26.25" customHeight="1" thickBot="1">
      <c r="A117" s="470" t="s">
        <v>252</v>
      </c>
      <c r="B117" s="471"/>
      <c r="C117" s="471"/>
      <c r="D117" s="471"/>
      <c r="E117" s="471"/>
      <c r="F117" s="471"/>
      <c r="G117" s="471"/>
      <c r="H117" s="472"/>
    </row>
    <row r="118" spans="1:8" s="35" customFormat="1" ht="64.5" customHeight="1">
      <c r="A118" s="237" t="s">
        <v>545</v>
      </c>
      <c r="B118" s="273" t="s">
        <v>253</v>
      </c>
      <c r="C118" s="319">
        <f>SUM(C119:C121)</f>
        <v>158</v>
      </c>
      <c r="D118" s="319">
        <f>SUM(D119:D121)</f>
        <v>168</v>
      </c>
      <c r="E118" s="319">
        <f>SUM(E119:E121)</f>
        <v>165</v>
      </c>
      <c r="F118" s="319">
        <f>SUM(F119:F121)</f>
        <v>168</v>
      </c>
      <c r="G118" s="319">
        <f t="shared" ref="G118" si="46">IF(F118="(    )",0,F118)-IF(E118="(    )",0,E118)</f>
        <v>3</v>
      </c>
      <c r="H118" s="402">
        <f t="shared" ref="H118" si="47">IF(IF(E118="(    )",0,E118)=0,0,IF(F118="(    )",0,F118)/IF(E118="(    )",0,E118))*100</f>
        <v>101.81818181818181</v>
      </c>
    </row>
    <row r="119" spans="1:8" s="35" customFormat="1" ht="27" customHeight="1">
      <c r="A119" s="239" t="s">
        <v>158</v>
      </c>
      <c r="B119" s="238" t="s">
        <v>254</v>
      </c>
      <c r="C119" s="318">
        <f>'6.1. Інша інфо_1'!C11</f>
        <v>1</v>
      </c>
      <c r="D119" s="318">
        <f>'6.1. Інша інфо_1'!I11</f>
        <v>1</v>
      </c>
      <c r="E119" s="318">
        <f>'6.1. Інша інфо_1'!F11</f>
        <v>1</v>
      </c>
      <c r="F119" s="318">
        <f>'6.1. Інша інфо_1'!I11</f>
        <v>1</v>
      </c>
      <c r="G119" s="433">
        <f t="shared" ref="G119:G126" si="48">IF(F119="(    )",0,F119)-IF(E119="(    )",0,E119)</f>
        <v>0</v>
      </c>
      <c r="H119" s="403">
        <f t="shared" ref="H119:H126" si="49">IF(IF(E119="(    )",0,E119)=0,0,IF(F119="(    )",0,F119)/IF(E119="(    )",0,E119))*100</f>
        <v>100</v>
      </c>
    </row>
    <row r="120" spans="1:8" s="35" customFormat="1" ht="28.5" customHeight="1">
      <c r="A120" s="239" t="s">
        <v>157</v>
      </c>
      <c r="B120" s="238" t="s">
        <v>255</v>
      </c>
      <c r="C120" s="318">
        <f>'6.1. Інша інфо_1'!C12</f>
        <v>9</v>
      </c>
      <c r="D120" s="318">
        <f>'6.1. Інша інфо_1'!I12</f>
        <v>9</v>
      </c>
      <c r="E120" s="318">
        <f>'6.1. Інша інфо_1'!F12</f>
        <v>9</v>
      </c>
      <c r="F120" s="318">
        <f>'6.1. Інша інфо_1'!I12</f>
        <v>9</v>
      </c>
      <c r="G120" s="433">
        <f t="shared" si="48"/>
        <v>0</v>
      </c>
      <c r="H120" s="403">
        <f t="shared" si="49"/>
        <v>100</v>
      </c>
    </row>
    <row r="121" spans="1:8" s="35" customFormat="1" ht="27" customHeight="1">
      <c r="A121" s="239" t="s">
        <v>159</v>
      </c>
      <c r="B121" s="238" t="s">
        <v>256</v>
      </c>
      <c r="C121" s="318">
        <f>'6.1. Інша інфо_1'!C13</f>
        <v>148</v>
      </c>
      <c r="D121" s="318">
        <f>'6.1. Інша інфо_1'!I13</f>
        <v>158</v>
      </c>
      <c r="E121" s="318">
        <f>'6.1. Інша інфо_1'!F13</f>
        <v>155</v>
      </c>
      <c r="F121" s="318">
        <f>'6.1. Інша інфо_1'!I13</f>
        <v>158</v>
      </c>
      <c r="G121" s="433">
        <f t="shared" si="48"/>
        <v>3</v>
      </c>
      <c r="H121" s="403">
        <f t="shared" si="49"/>
        <v>101.93548387096773</v>
      </c>
    </row>
    <row r="122" spans="1:8" s="35" customFormat="1" ht="27.75" customHeight="1">
      <c r="A122" s="240" t="s">
        <v>5</v>
      </c>
      <c r="B122" s="241" t="s">
        <v>257</v>
      </c>
      <c r="C122" s="322">
        <f>C54</f>
        <v>15906</v>
      </c>
      <c r="D122" s="322">
        <f t="shared" ref="D122:F122" si="50">D54</f>
        <v>17335</v>
      </c>
      <c r="E122" s="322">
        <f t="shared" si="50"/>
        <v>17952</v>
      </c>
      <c r="F122" s="322">
        <f t="shared" si="50"/>
        <v>17335</v>
      </c>
      <c r="G122" s="319">
        <f t="shared" si="48"/>
        <v>-617</v>
      </c>
      <c r="H122" s="402">
        <f t="shared" si="49"/>
        <v>96.563057040998217</v>
      </c>
    </row>
    <row r="123" spans="1:8" s="35" customFormat="1" ht="44.25" customHeight="1">
      <c r="A123" s="237" t="s">
        <v>440</v>
      </c>
      <c r="B123" s="273" t="s">
        <v>258</v>
      </c>
      <c r="C123" s="319">
        <f>'6.1. Інша інфо_1'!C22</f>
        <v>8389</v>
      </c>
      <c r="D123" s="319">
        <f>'6.1. Інша інфо_1'!I22</f>
        <v>8599</v>
      </c>
      <c r="E123" s="319">
        <f>'6.1. Інша інфо_1'!F22</f>
        <v>9067</v>
      </c>
      <c r="F123" s="319">
        <f>'6.1. Інша інфо_1'!I22</f>
        <v>8599</v>
      </c>
      <c r="G123" s="319">
        <f t="shared" si="48"/>
        <v>-468</v>
      </c>
      <c r="H123" s="404">
        <f t="shared" si="49"/>
        <v>94.838425057902285</v>
      </c>
    </row>
    <row r="124" spans="1:8" s="35" customFormat="1" ht="28.5" customHeight="1">
      <c r="A124" s="239" t="s">
        <v>158</v>
      </c>
      <c r="B124" s="238" t="s">
        <v>259</v>
      </c>
      <c r="C124" s="318">
        <f>'6.1. Інша інфо_1'!C23</f>
        <v>36833</v>
      </c>
      <c r="D124" s="318">
        <f>'6.1. Інша інфо_1'!I23</f>
        <v>44167</v>
      </c>
      <c r="E124" s="318">
        <f>'6.1. Інша інфо_1'!F23</f>
        <v>35000</v>
      </c>
      <c r="F124" s="318">
        <f>'6.1. Інша інфо_1'!I23</f>
        <v>44167</v>
      </c>
      <c r="G124" s="433">
        <f t="shared" si="48"/>
        <v>9167</v>
      </c>
      <c r="H124" s="405">
        <f t="shared" si="49"/>
        <v>126.19142857142857</v>
      </c>
    </row>
    <row r="125" spans="1:8" s="35" customFormat="1" ht="30" customHeight="1">
      <c r="A125" s="239" t="s">
        <v>157</v>
      </c>
      <c r="B125" s="238" t="s">
        <v>260</v>
      </c>
      <c r="C125" s="318">
        <f>'6.1. Інша інфо_1'!C24</f>
        <v>11769</v>
      </c>
      <c r="D125" s="318">
        <f>'6.1. Інша інфо_1'!I24</f>
        <v>12944</v>
      </c>
      <c r="E125" s="318">
        <f>'6.1. Інша інфо_1'!F24</f>
        <v>12500</v>
      </c>
      <c r="F125" s="318">
        <f>'6.1. Інша інфо_1'!I24</f>
        <v>12944</v>
      </c>
      <c r="G125" s="433">
        <f t="shared" si="48"/>
        <v>444</v>
      </c>
      <c r="H125" s="405">
        <f t="shared" si="49"/>
        <v>103.55199999999999</v>
      </c>
    </row>
    <row r="126" spans="1:8" s="35" customFormat="1" ht="33" customHeight="1">
      <c r="A126" s="239" t="s">
        <v>159</v>
      </c>
      <c r="B126" s="101" t="s">
        <v>261</v>
      </c>
      <c r="C126" s="318">
        <f>'6.1. Інша інфо_1'!C25</f>
        <v>7992</v>
      </c>
      <c r="D126" s="318">
        <f>'6.1. Інша інфо_1'!I25</f>
        <v>8126</v>
      </c>
      <c r="E126" s="318">
        <f>'6.1. Інша інфо_1'!F25</f>
        <v>8700</v>
      </c>
      <c r="F126" s="318">
        <f>'6.1. Інша інфо_1'!I25</f>
        <v>8126</v>
      </c>
      <c r="G126" s="433">
        <f t="shared" si="48"/>
        <v>-574</v>
      </c>
      <c r="H126" s="405">
        <f t="shared" si="49"/>
        <v>93.402298850574709</v>
      </c>
    </row>
    <row r="127" spans="1:8" s="35" customFormat="1" ht="33" customHeight="1">
      <c r="A127" s="274"/>
      <c r="B127" s="275"/>
      <c r="C127" s="243"/>
      <c r="D127" s="243"/>
      <c r="E127" s="243"/>
      <c r="F127" s="243"/>
      <c r="G127" s="243"/>
      <c r="H127" s="244"/>
    </row>
    <row r="128" spans="1:8" s="35" customFormat="1" ht="33" customHeight="1">
      <c r="A128" s="274"/>
      <c r="B128" s="275"/>
      <c r="C128" s="243"/>
      <c r="D128" s="243"/>
      <c r="E128" s="243"/>
      <c r="F128" s="243"/>
      <c r="G128" s="243"/>
      <c r="H128" s="244"/>
    </row>
    <row r="129" spans="1:9" s="35" customFormat="1" ht="33" customHeight="1">
      <c r="A129" s="274"/>
      <c r="B129" s="275"/>
      <c r="C129" s="243"/>
      <c r="D129" s="243"/>
      <c r="E129" s="243"/>
      <c r="F129" s="243"/>
      <c r="G129" s="243"/>
      <c r="H129" s="244"/>
    </row>
    <row r="130" spans="1:9" s="35" customFormat="1" ht="33" customHeight="1">
      <c r="A130" s="274"/>
      <c r="B130" s="275"/>
      <c r="C130" s="243"/>
      <c r="D130" s="243"/>
      <c r="E130" s="243"/>
      <c r="F130" s="243"/>
      <c r="G130" s="243"/>
      <c r="H130" s="244"/>
    </row>
    <row r="131" spans="1:9" s="35" customFormat="1" ht="33" customHeight="1">
      <c r="A131" s="274"/>
      <c r="B131" s="275"/>
      <c r="C131" s="243"/>
      <c r="D131" s="243"/>
      <c r="E131" s="243"/>
      <c r="F131" s="243"/>
      <c r="G131" s="243"/>
      <c r="H131" s="244"/>
    </row>
    <row r="132" spans="1:9" s="35" customFormat="1" ht="33" customHeight="1">
      <c r="A132" s="274"/>
      <c r="B132" s="275"/>
      <c r="C132" s="243"/>
      <c r="D132" s="243"/>
      <c r="E132" s="243"/>
      <c r="F132" s="243"/>
      <c r="G132" s="243"/>
      <c r="H132" s="244"/>
    </row>
    <row r="133" spans="1:9" s="81" customFormat="1" ht="34.5" customHeight="1">
      <c r="A133" s="245" t="s">
        <v>428</v>
      </c>
      <c r="B133" s="246"/>
      <c r="C133" s="467" t="s">
        <v>79</v>
      </c>
      <c r="D133" s="468"/>
      <c r="E133" s="468"/>
      <c r="F133" s="468"/>
      <c r="G133" s="466" t="s">
        <v>476</v>
      </c>
      <c r="H133" s="466"/>
    </row>
    <row r="134" spans="1:9" s="82" customFormat="1" ht="20.100000000000001" customHeight="1">
      <c r="A134" s="418" t="s">
        <v>65</v>
      </c>
      <c r="B134" s="161"/>
      <c r="C134" s="469" t="s">
        <v>66</v>
      </c>
      <c r="D134" s="469"/>
      <c r="E134" s="469"/>
      <c r="F134" s="469"/>
      <c r="G134" s="465" t="s">
        <v>76</v>
      </c>
      <c r="H134" s="465"/>
      <c r="I134" s="417"/>
    </row>
    <row r="135" spans="1:9">
      <c r="A135" s="247"/>
    </row>
    <row r="136" spans="1:9">
      <c r="A136" s="247"/>
    </row>
    <row r="137" spans="1:9">
      <c r="A137" s="247"/>
    </row>
    <row r="138" spans="1:9">
      <c r="A138" s="247"/>
    </row>
    <row r="139" spans="1:9">
      <c r="A139" s="247"/>
    </row>
    <row r="140" spans="1:9">
      <c r="A140" s="247"/>
    </row>
    <row r="141" spans="1:9">
      <c r="A141" s="247"/>
    </row>
    <row r="142" spans="1:9">
      <c r="A142" s="247"/>
    </row>
    <row r="143" spans="1:9">
      <c r="A143" s="247"/>
    </row>
    <row r="144" spans="1:9">
      <c r="A144" s="247"/>
    </row>
    <row r="145" spans="1:1">
      <c r="A145" s="247"/>
    </row>
    <row r="146" spans="1:1">
      <c r="A146" s="247"/>
    </row>
    <row r="147" spans="1:1">
      <c r="A147" s="247"/>
    </row>
    <row r="148" spans="1:1">
      <c r="A148" s="247"/>
    </row>
    <row r="149" spans="1:1">
      <c r="A149" s="247"/>
    </row>
    <row r="150" spans="1:1">
      <c r="A150" s="247"/>
    </row>
    <row r="151" spans="1:1">
      <c r="A151" s="247"/>
    </row>
    <row r="152" spans="1:1">
      <c r="A152" s="247"/>
    </row>
    <row r="153" spans="1:1">
      <c r="A153" s="247"/>
    </row>
    <row r="154" spans="1:1">
      <c r="A154" s="247"/>
    </row>
    <row r="155" spans="1:1">
      <c r="A155" s="247"/>
    </row>
    <row r="156" spans="1:1">
      <c r="A156" s="247"/>
    </row>
    <row r="157" spans="1:1">
      <c r="A157" s="247"/>
    </row>
    <row r="158" spans="1:1">
      <c r="A158" s="247"/>
    </row>
    <row r="159" spans="1:1">
      <c r="A159" s="247"/>
    </row>
    <row r="160" spans="1:1">
      <c r="A160" s="247"/>
    </row>
    <row r="161" spans="1:1">
      <c r="A161" s="247"/>
    </row>
    <row r="162" spans="1:1">
      <c r="A162" s="247"/>
    </row>
    <row r="163" spans="1:1">
      <c r="A163" s="247"/>
    </row>
    <row r="164" spans="1:1">
      <c r="A164" s="247"/>
    </row>
    <row r="165" spans="1:1">
      <c r="A165" s="247"/>
    </row>
    <row r="166" spans="1:1">
      <c r="A166" s="247"/>
    </row>
    <row r="167" spans="1:1">
      <c r="A167" s="247"/>
    </row>
    <row r="168" spans="1:1">
      <c r="A168" s="247"/>
    </row>
    <row r="169" spans="1:1">
      <c r="A169" s="247"/>
    </row>
    <row r="170" spans="1:1">
      <c r="A170" s="247"/>
    </row>
    <row r="171" spans="1:1">
      <c r="A171" s="247"/>
    </row>
    <row r="172" spans="1:1">
      <c r="A172" s="247"/>
    </row>
    <row r="173" spans="1:1">
      <c r="A173" s="247"/>
    </row>
    <row r="174" spans="1:1">
      <c r="A174" s="247"/>
    </row>
    <row r="175" spans="1:1">
      <c r="A175" s="247"/>
    </row>
    <row r="176" spans="1:1">
      <c r="A176" s="247"/>
    </row>
    <row r="177" spans="1:1">
      <c r="A177" s="247"/>
    </row>
    <row r="178" spans="1:1">
      <c r="A178" s="247"/>
    </row>
    <row r="179" spans="1:1">
      <c r="A179" s="247"/>
    </row>
    <row r="180" spans="1:1">
      <c r="A180" s="247"/>
    </row>
    <row r="181" spans="1:1">
      <c r="A181" s="247"/>
    </row>
    <row r="182" spans="1:1">
      <c r="A182" s="247"/>
    </row>
    <row r="183" spans="1:1">
      <c r="A183" s="247"/>
    </row>
    <row r="184" spans="1:1">
      <c r="A184" s="247"/>
    </row>
    <row r="185" spans="1:1">
      <c r="A185" s="247"/>
    </row>
    <row r="186" spans="1:1">
      <c r="A186" s="247"/>
    </row>
    <row r="187" spans="1:1">
      <c r="A187" s="247"/>
    </row>
    <row r="188" spans="1:1">
      <c r="A188" s="247"/>
    </row>
    <row r="189" spans="1:1">
      <c r="A189" s="247"/>
    </row>
    <row r="190" spans="1:1">
      <c r="A190" s="247"/>
    </row>
    <row r="191" spans="1:1">
      <c r="A191" s="247"/>
    </row>
    <row r="192" spans="1:1">
      <c r="A192" s="247"/>
    </row>
    <row r="193" spans="1:1">
      <c r="A193" s="247"/>
    </row>
    <row r="194" spans="1:1">
      <c r="A194" s="247"/>
    </row>
    <row r="195" spans="1:1">
      <c r="A195" s="247"/>
    </row>
    <row r="196" spans="1:1">
      <c r="A196" s="247"/>
    </row>
    <row r="197" spans="1:1">
      <c r="A197" s="247"/>
    </row>
    <row r="198" spans="1:1">
      <c r="A198" s="247"/>
    </row>
    <row r="199" spans="1:1">
      <c r="A199" s="247"/>
    </row>
    <row r="200" spans="1:1">
      <c r="A200" s="247"/>
    </row>
    <row r="201" spans="1:1">
      <c r="A201" s="247"/>
    </row>
    <row r="202" spans="1:1">
      <c r="A202" s="247"/>
    </row>
    <row r="203" spans="1:1">
      <c r="A203" s="247"/>
    </row>
    <row r="204" spans="1:1">
      <c r="A204" s="247"/>
    </row>
    <row r="205" spans="1:1">
      <c r="A205" s="247"/>
    </row>
    <row r="206" spans="1:1">
      <c r="A206" s="247"/>
    </row>
    <row r="207" spans="1:1">
      <c r="A207" s="247"/>
    </row>
    <row r="208" spans="1:1">
      <c r="A208" s="247"/>
    </row>
    <row r="209" spans="1:1">
      <c r="A209" s="247"/>
    </row>
    <row r="210" spans="1:1">
      <c r="A210" s="247"/>
    </row>
    <row r="211" spans="1:1">
      <c r="A211" s="247"/>
    </row>
    <row r="212" spans="1:1">
      <c r="A212" s="247"/>
    </row>
    <row r="213" spans="1:1">
      <c r="A213" s="247"/>
    </row>
    <row r="214" spans="1:1">
      <c r="A214" s="247"/>
    </row>
    <row r="215" spans="1:1">
      <c r="A215" s="247"/>
    </row>
    <row r="216" spans="1:1">
      <c r="A216" s="247"/>
    </row>
    <row r="217" spans="1:1">
      <c r="A217" s="247"/>
    </row>
    <row r="218" spans="1:1">
      <c r="A218" s="247"/>
    </row>
    <row r="219" spans="1:1">
      <c r="A219" s="247"/>
    </row>
    <row r="220" spans="1:1">
      <c r="A220" s="247"/>
    </row>
    <row r="221" spans="1:1">
      <c r="A221" s="247"/>
    </row>
    <row r="222" spans="1:1">
      <c r="A222" s="247"/>
    </row>
    <row r="223" spans="1:1">
      <c r="A223" s="247"/>
    </row>
    <row r="224" spans="1:1">
      <c r="A224" s="247"/>
    </row>
    <row r="225" spans="1:1">
      <c r="A225" s="247"/>
    </row>
    <row r="226" spans="1:1">
      <c r="A226" s="247"/>
    </row>
    <row r="227" spans="1:1">
      <c r="A227" s="247"/>
    </row>
    <row r="228" spans="1:1">
      <c r="A228" s="247"/>
    </row>
    <row r="229" spans="1:1">
      <c r="A229" s="247"/>
    </row>
    <row r="230" spans="1:1">
      <c r="A230" s="247"/>
    </row>
    <row r="231" spans="1:1">
      <c r="A231" s="247"/>
    </row>
    <row r="232" spans="1:1">
      <c r="A232" s="247"/>
    </row>
    <row r="233" spans="1:1">
      <c r="A233" s="247"/>
    </row>
    <row r="234" spans="1:1">
      <c r="A234" s="247"/>
    </row>
    <row r="235" spans="1:1">
      <c r="A235" s="247"/>
    </row>
    <row r="236" spans="1:1">
      <c r="A236" s="247"/>
    </row>
    <row r="237" spans="1:1">
      <c r="A237" s="247"/>
    </row>
    <row r="238" spans="1:1">
      <c r="A238" s="247"/>
    </row>
    <row r="239" spans="1:1">
      <c r="A239" s="247"/>
    </row>
    <row r="240" spans="1:1">
      <c r="A240" s="247"/>
    </row>
    <row r="241" spans="1:1">
      <c r="A241" s="247"/>
    </row>
    <row r="242" spans="1:1">
      <c r="A242" s="247"/>
    </row>
    <row r="243" spans="1:1">
      <c r="A243" s="247"/>
    </row>
    <row r="244" spans="1:1">
      <c r="A244" s="247"/>
    </row>
    <row r="245" spans="1:1">
      <c r="A245" s="247"/>
    </row>
    <row r="246" spans="1:1">
      <c r="A246" s="247"/>
    </row>
    <row r="247" spans="1:1">
      <c r="A247" s="247"/>
    </row>
    <row r="248" spans="1:1">
      <c r="A248" s="247"/>
    </row>
    <row r="249" spans="1:1">
      <c r="A249" s="247"/>
    </row>
    <row r="250" spans="1:1">
      <c r="A250" s="247"/>
    </row>
    <row r="251" spans="1:1">
      <c r="A251" s="247"/>
    </row>
    <row r="252" spans="1:1">
      <c r="A252" s="247"/>
    </row>
    <row r="253" spans="1:1">
      <c r="A253" s="247"/>
    </row>
    <row r="254" spans="1:1">
      <c r="A254" s="247"/>
    </row>
    <row r="255" spans="1:1">
      <c r="A255" s="247"/>
    </row>
    <row r="256" spans="1:1">
      <c r="A256" s="247"/>
    </row>
    <row r="257" spans="1:1">
      <c r="A257" s="247"/>
    </row>
    <row r="258" spans="1:1">
      <c r="A258" s="247"/>
    </row>
    <row r="259" spans="1:1">
      <c r="A259" s="247"/>
    </row>
    <row r="260" spans="1:1">
      <c r="A260" s="247"/>
    </row>
    <row r="261" spans="1:1">
      <c r="A261" s="247"/>
    </row>
    <row r="262" spans="1:1">
      <c r="A262" s="247"/>
    </row>
    <row r="263" spans="1:1">
      <c r="A263" s="247"/>
    </row>
    <row r="264" spans="1:1">
      <c r="A264" s="247"/>
    </row>
    <row r="265" spans="1:1">
      <c r="A265" s="247"/>
    </row>
    <row r="266" spans="1:1">
      <c r="A266" s="247"/>
    </row>
    <row r="267" spans="1:1">
      <c r="A267" s="247"/>
    </row>
    <row r="268" spans="1:1">
      <c r="A268" s="247"/>
    </row>
    <row r="269" spans="1:1">
      <c r="A269" s="247"/>
    </row>
    <row r="270" spans="1:1">
      <c r="A270" s="247"/>
    </row>
    <row r="271" spans="1:1">
      <c r="A271" s="247"/>
    </row>
    <row r="272" spans="1:1">
      <c r="A272" s="247"/>
    </row>
    <row r="273" spans="1:1">
      <c r="A273" s="247"/>
    </row>
    <row r="274" spans="1:1">
      <c r="A274" s="247"/>
    </row>
    <row r="275" spans="1:1">
      <c r="A275" s="247"/>
    </row>
    <row r="276" spans="1:1">
      <c r="A276" s="247"/>
    </row>
    <row r="277" spans="1:1">
      <c r="A277" s="247"/>
    </row>
    <row r="278" spans="1:1">
      <c r="A278" s="247"/>
    </row>
    <row r="279" spans="1:1">
      <c r="A279" s="247"/>
    </row>
    <row r="280" spans="1:1">
      <c r="A280" s="247"/>
    </row>
    <row r="281" spans="1:1">
      <c r="A281" s="247"/>
    </row>
    <row r="282" spans="1:1">
      <c r="A282" s="247"/>
    </row>
    <row r="283" spans="1:1">
      <c r="A283" s="247"/>
    </row>
    <row r="284" spans="1:1">
      <c r="A284" s="247"/>
    </row>
    <row r="285" spans="1:1">
      <c r="A285" s="247"/>
    </row>
    <row r="286" spans="1:1">
      <c r="A286" s="247"/>
    </row>
    <row r="287" spans="1:1">
      <c r="A287" s="247"/>
    </row>
    <row r="288" spans="1:1">
      <c r="A288" s="247"/>
    </row>
    <row r="289" spans="1:1">
      <c r="A289" s="247"/>
    </row>
    <row r="290" spans="1:1">
      <c r="A290" s="247"/>
    </row>
    <row r="291" spans="1:1">
      <c r="A291" s="247"/>
    </row>
    <row r="292" spans="1:1">
      <c r="A292" s="247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</sheetData>
  <mergeCells count="35">
    <mergeCell ref="B1:E1"/>
    <mergeCell ref="B2:E2"/>
    <mergeCell ref="B4:E4"/>
    <mergeCell ref="B3:E3"/>
    <mergeCell ref="B5:E5"/>
    <mergeCell ref="A17:H17"/>
    <mergeCell ref="B13:E13"/>
    <mergeCell ref="B11:E11"/>
    <mergeCell ref="B12:E12"/>
    <mergeCell ref="B6:E6"/>
    <mergeCell ref="B7:E7"/>
    <mergeCell ref="B8:E8"/>
    <mergeCell ref="B9:E9"/>
    <mergeCell ref="B10:E10"/>
    <mergeCell ref="G134:H134"/>
    <mergeCell ref="G133:H133"/>
    <mergeCell ref="C133:F133"/>
    <mergeCell ref="C134:F134"/>
    <mergeCell ref="A117:H117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</mergeCells>
  <phoneticPr fontId="4" type="noConversion"/>
  <conditionalFormatting sqref="C107:F107">
    <cfRule type="cellIs" dxfId="0" priority="1" operator="notEqual">
      <formula>0</formula>
    </cfRule>
  </conditionalFormatting>
  <printOptions horizontalCentered="1"/>
  <pageMargins left="0.59055118110236227" right="0.59055118110236227" top="0.98425196850393704" bottom="0.59055118110236227" header="0" footer="0"/>
  <pageSetup paperSize="9" scale="46" fitToHeight="6" orientation="landscape" verticalDpi="300" r:id="rId1"/>
  <headerFooter alignWithMargins="0"/>
  <rowBreaks count="4" manualBreakCount="4">
    <brk id="34" max="7" man="1"/>
    <brk id="58" max="7" man="1"/>
    <brk id="85" max="7" man="1"/>
    <brk id="116" max="7" man="1"/>
  </rowBreaks>
  <ignoredErrors>
    <ignoredError sqref="F123 D33:F33" evalError="1"/>
    <ignoredError sqref="B75 B109:B116 B118:B126" numberStoredAsText="1"/>
    <ignoredError sqref="E119:E121" formula="1"/>
    <ignoredError sqref="E123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65" zoomScaleNormal="75" zoomScaleSheetLayoutView="65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K15" sqref="K15"/>
    </sheetView>
  </sheetViews>
  <sheetFormatPr defaultColWidth="9.140625" defaultRowHeight="12.75"/>
  <cols>
    <col min="1" max="1" width="112.42578125" style="4" customWidth="1"/>
    <col min="2" max="7" width="25.5703125" style="4" customWidth="1"/>
    <col min="8" max="8" width="74.140625" style="4" customWidth="1"/>
    <col min="9" max="9" width="9.5703125" style="4" customWidth="1"/>
    <col min="10" max="10" width="9.140625" style="4" customWidth="1"/>
    <col min="11" max="11" width="27.140625" style="4" customWidth="1"/>
    <col min="12" max="16384" width="9.140625" style="4"/>
  </cols>
  <sheetData>
    <row r="1" spans="1:8" ht="24.75" customHeight="1">
      <c r="A1" s="40"/>
      <c r="B1" s="40"/>
      <c r="C1" s="40"/>
      <c r="D1" s="40"/>
      <c r="E1" s="40"/>
      <c r="F1" s="40"/>
      <c r="G1" s="40"/>
      <c r="H1" s="37" t="s">
        <v>347</v>
      </c>
    </row>
    <row r="2" spans="1:8" ht="41.25" customHeight="1">
      <c r="A2" s="523" t="s">
        <v>127</v>
      </c>
      <c r="B2" s="523"/>
      <c r="C2" s="523"/>
      <c r="D2" s="523"/>
      <c r="E2" s="523"/>
      <c r="F2" s="523"/>
      <c r="G2" s="523"/>
      <c r="H2" s="523"/>
    </row>
    <row r="3" spans="1:8" ht="49.5" customHeight="1">
      <c r="A3" s="524" t="s">
        <v>154</v>
      </c>
      <c r="B3" s="524" t="s">
        <v>0</v>
      </c>
      <c r="C3" s="524" t="s">
        <v>75</v>
      </c>
      <c r="D3" s="526" t="s">
        <v>382</v>
      </c>
      <c r="E3" s="526"/>
      <c r="F3" s="526" t="s">
        <v>544</v>
      </c>
      <c r="G3" s="526"/>
      <c r="H3" s="524" t="s">
        <v>171</v>
      </c>
    </row>
    <row r="4" spans="1:8" ht="46.5" customHeight="1">
      <c r="A4" s="525"/>
      <c r="B4" s="525"/>
      <c r="C4" s="525"/>
      <c r="D4" s="428" t="s">
        <v>552</v>
      </c>
      <c r="E4" s="428" t="s">
        <v>553</v>
      </c>
      <c r="F4" s="428" t="s">
        <v>140</v>
      </c>
      <c r="G4" s="428" t="s">
        <v>141</v>
      </c>
      <c r="H4" s="525"/>
    </row>
    <row r="5" spans="1:8" s="7" customFormat="1" ht="29.25" customHeight="1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396">
        <v>6</v>
      </c>
      <c r="G5" s="10">
        <v>7</v>
      </c>
      <c r="H5" s="10">
        <v>8</v>
      </c>
    </row>
    <row r="6" spans="1:8" s="7" customFormat="1" ht="36" customHeight="1">
      <c r="A6" s="41" t="s">
        <v>114</v>
      </c>
      <c r="B6" s="11"/>
      <c r="C6" s="10"/>
      <c r="D6" s="10"/>
      <c r="E6" s="10"/>
      <c r="F6" s="396"/>
      <c r="G6" s="10"/>
      <c r="H6" s="10"/>
    </row>
    <row r="7" spans="1:8" ht="69.75" customHeight="1">
      <c r="A7" s="34" t="s">
        <v>322</v>
      </c>
      <c r="B7" s="430">
        <v>5000</v>
      </c>
      <c r="C7" s="12" t="s">
        <v>178</v>
      </c>
      <c r="D7" s="339">
        <f>IF('Осн. фін. пок.'!C25=0,0,'Осн. фін. пок.'!C27/'Осн. фін. пок.'!C25*100)</f>
        <v>11.668847891248364</v>
      </c>
      <c r="E7" s="339">
        <f>IF('Осн. фін. пок.'!D25=0,0,'Осн. фін. пок.'!D27/'Осн. фін. пок.'!D25*100)</f>
        <v>13.811391223155928</v>
      </c>
      <c r="F7" s="340">
        <f>IF('Осн. фін. пок.'!E25=0,0,'Осн. фін. пок.'!E27/'Осн. фін. пок.'!E25*100)</f>
        <v>12.296296296296298</v>
      </c>
      <c r="G7" s="339">
        <f>IF('Осн. фін. пок.'!F25=0,0,'Осн. фін. пок.'!F27/'Осн. фін. пок.'!F25*100)</f>
        <v>13.811391223155928</v>
      </c>
      <c r="H7" s="13"/>
    </row>
    <row r="8" spans="1:8" ht="69.75" customHeight="1">
      <c r="A8" s="34" t="s">
        <v>323</v>
      </c>
      <c r="B8" s="430">
        <v>5010</v>
      </c>
      <c r="C8" s="12" t="s">
        <v>178</v>
      </c>
      <c r="D8" s="339">
        <f>IF('Осн. фін. пок.'!C25=0,0,'Осн. фін. пок.'!C33/'Осн. фін. пок.'!C25*100)</f>
        <v>1.1778612741166041</v>
      </c>
      <c r="E8" s="339">
        <f>IF('Осн. фін. пок.'!D25=0,0,'Осн. фін. пок.'!D33/'Осн. фін. пок.'!D25*100)</f>
        <v>1.6134453781512605</v>
      </c>
      <c r="F8" s="340">
        <f>IF('Осн. фін. пок.'!E25=0,0,'Осн. фін. пок.'!E33/'Осн. фін. пок.'!E25*100)</f>
        <v>2.1296296296296298</v>
      </c>
      <c r="G8" s="339">
        <f>IF('Осн. фін. пок.'!F25=0,0,'Осн. фін. пок.'!F33/'Осн. фін. пок.'!F25*100)</f>
        <v>1.6134453781512605</v>
      </c>
      <c r="H8" s="13"/>
    </row>
    <row r="9" spans="1:8" ht="56.25" customHeight="1">
      <c r="A9" s="13" t="s">
        <v>324</v>
      </c>
      <c r="B9" s="430">
        <v>5020</v>
      </c>
      <c r="C9" s="12" t="s">
        <v>178</v>
      </c>
      <c r="D9" s="339">
        <f>IF('Осн. фін. пок.'!C99=0,0,'Осн. фін. пок.'!C46/'Осн. фін. пок.'!C99*100)</f>
        <v>0.66802746335127106</v>
      </c>
      <c r="E9" s="339">
        <f>IF('Осн. фін. пок.'!D99=0,0,'Осн. фін. пок.'!D46/'Осн. фін. пок.'!D99*100)</f>
        <v>1.4304481097649977</v>
      </c>
      <c r="F9" s="340">
        <f>IF('Осн. фін. пок.'!E99=0,0,'Осн. фін. пок.'!E46/'Осн. фін. пок.'!E99*100)</f>
        <v>4.1105474899422774</v>
      </c>
      <c r="G9" s="339">
        <f>IF('Осн. фін. пок.'!F99=0,0,'Осн. фін. пок.'!F46/'Осн. фін. пок.'!F99*100)</f>
        <v>1.4304481097649977</v>
      </c>
      <c r="H9" s="13" t="s">
        <v>179</v>
      </c>
    </row>
    <row r="10" spans="1:8" ht="56.25" customHeight="1">
      <c r="A10" s="13" t="s">
        <v>383</v>
      </c>
      <c r="B10" s="430">
        <v>5030</v>
      </c>
      <c r="C10" s="12" t="s">
        <v>178</v>
      </c>
      <c r="D10" s="339">
        <f>IF('Осн. фін. пок.'!C100=0,0,'Осн. фін. пок.'!C46/'Осн. фін. пок.'!C100*100)</f>
        <v>1.3191645291315499</v>
      </c>
      <c r="E10" s="339">
        <f>IF('Осн. фін. пок.'!D100=0,0,'Осн. фін. пок.'!D46/'Осн. фін. пок.'!D100*100)</f>
        <v>2.6841961106546153</v>
      </c>
      <c r="F10" s="340">
        <f>IF('Осн. фін. пок.'!E100=0,0,'Осн. фін. пок.'!E46/'Осн. фін. пок.'!E100*100)</f>
        <v>7.1061384941034174</v>
      </c>
      <c r="G10" s="339">
        <f>IF('Осн. фін. пок.'!F100=0,0,'Осн. фін. пок.'!F46/'Осн. фін. пок.'!F100*100)</f>
        <v>2.6841961106546153</v>
      </c>
      <c r="H10" s="13"/>
    </row>
    <row r="11" spans="1:8" ht="69.75" customHeight="1">
      <c r="A11" s="34" t="s">
        <v>325</v>
      </c>
      <c r="B11" s="430">
        <v>5040</v>
      </c>
      <c r="C11" s="12" t="s">
        <v>178</v>
      </c>
      <c r="D11" s="339">
        <f>IF('Осн. фін. пок.'!C25=0,0,'Осн. фін. пок.'!C46/'Осн. фін. пок.'!C25*100)</f>
        <v>0.15198209988601341</v>
      </c>
      <c r="E11" s="339">
        <f>IF('Осн. фін. пок.'!D25=0,0,'Осн. фін. пок.'!D46/'Осн. фін. пок.'!D25*100)</f>
        <v>0.36601307189542481</v>
      </c>
      <c r="F11" s="340">
        <f>IF('Осн. фін. пок.'!E25=0,0,'Осн. фін. пок.'!E46/'Осн. фін. пок.'!E25*100)</f>
        <v>0.87037037037037035</v>
      </c>
      <c r="G11" s="339">
        <f>IF('Осн. фін. пок.'!F25=0,0,'Осн. фін. пок.'!F46/'Осн. фін. пок.'!F25*100)</f>
        <v>0.36601307189542481</v>
      </c>
      <c r="H11" s="13" t="s">
        <v>180</v>
      </c>
    </row>
    <row r="12" spans="1:8" s="7" customFormat="1" ht="36" customHeight="1">
      <c r="A12" s="41" t="s">
        <v>116</v>
      </c>
      <c r="B12" s="11"/>
      <c r="C12" s="10"/>
      <c r="D12" s="339"/>
      <c r="E12" s="339"/>
      <c r="F12" s="340"/>
      <c r="G12" s="339"/>
      <c r="H12" s="10"/>
    </row>
    <row r="13" spans="1:8" ht="69.75" customHeight="1">
      <c r="A13" s="34" t="s">
        <v>384</v>
      </c>
      <c r="B13" s="430">
        <v>5100</v>
      </c>
      <c r="C13" s="12"/>
      <c r="D13" s="340">
        <f>IF('Осн. фін. пок.'!C33=0,0,('Осн. фін. пок.'!C101+'Осн. фін. пок.'!C102)/'Осн. фін. пок.'!C33)</f>
        <v>9.5340501792114694</v>
      </c>
      <c r="E13" s="339">
        <f>IF('Осн. фін. пок.'!D33=0,0,('Осн. фін. пок.'!D101+'Осн. фін. пок.'!D102)/'Осн. фін. пок.'!D33)</f>
        <v>7.4074074074074074</v>
      </c>
      <c r="F13" s="340">
        <f>IF('Осн. фін. пок.'!E33=0,0,('Осн. фін. пок.'!E101+'Осн. фін. пок.'!E102)/'Осн. фін. пок.'!E33)</f>
        <v>4.1913043478260867</v>
      </c>
      <c r="G13" s="339">
        <f>IF('Осн. фін. пок.'!F33=0,0,('Осн. фін. пок.'!F101+'Осн. фін. пок.'!F102)/'Осн. фін. пок.'!F33)</f>
        <v>7.4074074074074074</v>
      </c>
      <c r="H13" s="13"/>
    </row>
    <row r="14" spans="1:8" ht="69.75" customHeight="1">
      <c r="A14" s="34" t="s">
        <v>385</v>
      </c>
      <c r="B14" s="430">
        <v>5110</v>
      </c>
      <c r="C14" s="12" t="s">
        <v>111</v>
      </c>
      <c r="D14" s="340">
        <f>IF(('Осн. фін. пок.'!C101+'Осн. фін. пок.'!C102)=0,0,'Осн. фін. пок.'!C100/('Осн. фін. пок.'!C101+'Осн. фін. пок.'!C102))</f>
        <v>1.0259398496240602</v>
      </c>
      <c r="E14" s="339">
        <f>IF(('Осн. фін. пок.'!D101+'Осн. фін. пок.'!D102)=0,0,'Осн. фін. пок.'!D100/('Осн. фін. пок.'!D101+'Осн. фін. пок.'!D102))</f>
        <v>1.1409374999999999</v>
      </c>
      <c r="F14" s="340">
        <f>IF(('Осн. фін. пок.'!E101+'Осн. фін. пок.'!E102)=0,0,'Осн. фін. пок.'!E100/('Осн. фін. пок.'!E101+'Осн. фін. пок.'!E102))</f>
        <v>1.3721991701244813</v>
      </c>
      <c r="G14" s="339">
        <f>IF(('Осн. фін. пок.'!F101+'Осн. фін. пок.'!F102)=0,0,'Осн. фін. пок.'!F100/('Осн. фін. пок.'!F101+'Осн. фін. пок.'!F102))</f>
        <v>1.1409374999999999</v>
      </c>
      <c r="H14" s="13" t="s">
        <v>181</v>
      </c>
    </row>
    <row r="15" spans="1:8" ht="56.25" customHeight="1">
      <c r="A15" s="13" t="s">
        <v>386</v>
      </c>
      <c r="B15" s="430">
        <v>5120</v>
      </c>
      <c r="C15" s="12" t="s">
        <v>111</v>
      </c>
      <c r="D15" s="340">
        <f>IF('Осн. фін. пок.'!C102=0,0,'Осн. фін. пок.'!C97/'Осн. фін. пок.'!C102)</f>
        <v>1.1417293233082706</v>
      </c>
      <c r="E15" s="339">
        <f>IF('Осн. фін. пок.'!D102=0,0,'Осн. фін. пок.'!D97/'Осн. фін. пок.'!D102)</f>
        <v>0.91812499999999997</v>
      </c>
      <c r="F15" s="340">
        <f>IF('Осн. фін. пок.'!E102=0,0,'Осн. фін. пок.'!E97/'Осн. фін. пок.'!E102)</f>
        <v>0.94896265560165971</v>
      </c>
      <c r="G15" s="339">
        <f>IF('Осн. фін. пок.'!F102=0,0,'Осн. фін. пок.'!F97/'Осн. фін. пок.'!F102)</f>
        <v>0.91812499999999997</v>
      </c>
      <c r="H15" s="13" t="s">
        <v>183</v>
      </c>
    </row>
    <row r="16" spans="1:8" s="7" customFormat="1" ht="36" customHeight="1">
      <c r="A16" s="41" t="s">
        <v>115</v>
      </c>
      <c r="B16" s="11"/>
      <c r="C16" s="10"/>
      <c r="D16" s="339"/>
      <c r="E16" s="339"/>
      <c r="F16" s="340"/>
      <c r="G16" s="339"/>
      <c r="H16" s="10"/>
    </row>
    <row r="17" spans="1:11" ht="49.5" customHeight="1">
      <c r="A17" s="13" t="s">
        <v>310</v>
      </c>
      <c r="B17" s="430">
        <v>5200</v>
      </c>
      <c r="C17" s="12"/>
      <c r="D17" s="340">
        <f>IF('Осн. фін. пок.'!C56=0,0,'Осн. фін. пок.'!C74/'Осн. фін. пок.'!C56)</f>
        <v>1.143859649122807</v>
      </c>
      <c r="E17" s="339">
        <f>IF('Осн. фін. пок.'!D56=0,0,'Осн. фін. пок.'!D74/'Осн. фін. пок.'!D56)</f>
        <v>5.927444794952681</v>
      </c>
      <c r="F17" s="340">
        <f>IF('Осн. фін. пок.'!E56=0,0,'Осн. фін. пок.'!E74/'Осн. фін. пок.'!E56)</f>
        <v>4.59375</v>
      </c>
      <c r="G17" s="339">
        <f>IF('Осн. фін. пок.'!F56=0,0,'Осн. фін. пок.'!F74/'Осн. фін. пок.'!F56)</f>
        <v>5.927444794952681</v>
      </c>
      <c r="H17" s="13"/>
    </row>
    <row r="18" spans="1:11" ht="92.25" customHeight="1">
      <c r="A18" s="13" t="s">
        <v>311</v>
      </c>
      <c r="B18" s="430">
        <v>5210</v>
      </c>
      <c r="C18" s="12"/>
      <c r="D18" s="339">
        <f>IF('Осн. фін. пок.'!C25=0,0,'Осн. фін. пок.'!C74/'Осн. фін. пок.'!C25)</f>
        <v>1.3762823489677882E-2</v>
      </c>
      <c r="E18" s="339">
        <f>IF('Осн. фін. пок.'!D25=0,0,'Осн. фін. пок.'!D74/'Осн. фін. пок.'!D25)</f>
        <v>7.0177404295051357E-2</v>
      </c>
      <c r="F18" s="340">
        <f>IF('Осн. фін. пок.'!E25=0,0,'Осн. фін. пок.'!E74/'Осн. фін. пок.'!E25)</f>
        <v>4.9000000000000002E-2</v>
      </c>
      <c r="G18" s="339">
        <f>IF('Осн. фін. пок.'!F25=0,0,'Осн. фін. пок.'!F74/'Осн. фін. пок.'!F25)</f>
        <v>7.0177404295051357E-2</v>
      </c>
      <c r="H18" s="13"/>
    </row>
    <row r="19" spans="1:11" ht="57" customHeight="1">
      <c r="A19" s="13" t="s">
        <v>312</v>
      </c>
      <c r="B19" s="430">
        <v>5220</v>
      </c>
      <c r="C19" s="12" t="s">
        <v>267</v>
      </c>
      <c r="D19" s="339">
        <f>IF('Осн. фін. пок.'!C95=0,0,'Осн. фін. пок.'!C96/'Осн. фін. пок.'!C95)</f>
        <v>0.67950669914738127</v>
      </c>
      <c r="E19" s="339">
        <f>IF('Осн. фін. пок.'!D95=0,0,'Осн. фін. пок.'!D96/'Осн. фін. пок.'!D95)</f>
        <v>0.55307599517490957</v>
      </c>
      <c r="F19" s="340">
        <f>IF('Осн. фін. пок.'!E95=0,0,'Осн. фін. пок.'!E96/'Осн. фін. пок.'!E95)</f>
        <v>0.58561774831059543</v>
      </c>
      <c r="G19" s="339">
        <f>IF('Осн. фін. пок.'!F95=0,0,'Осн. фін. пок.'!F96/'Осн. фін. пок.'!F95)</f>
        <v>0.55307599517490957</v>
      </c>
      <c r="H19" s="13" t="s">
        <v>182</v>
      </c>
    </row>
    <row r="20" spans="1:11" ht="44.25" customHeight="1">
      <c r="A20" s="41" t="s">
        <v>174</v>
      </c>
      <c r="B20" s="430"/>
      <c r="C20" s="12"/>
      <c r="D20" s="339"/>
      <c r="E20" s="339"/>
      <c r="F20" s="340"/>
      <c r="G20" s="339"/>
      <c r="H20" s="13"/>
    </row>
    <row r="21" spans="1:11" ht="81.75" customHeight="1">
      <c r="A21" s="13" t="s">
        <v>185</v>
      </c>
      <c r="B21" s="430">
        <v>5300</v>
      </c>
      <c r="C21" s="12"/>
      <c r="D21" s="339"/>
      <c r="E21" s="339"/>
      <c r="F21" s="340"/>
      <c r="G21" s="339"/>
      <c r="H21" s="14"/>
    </row>
    <row r="22" spans="1:11" ht="69" customHeight="1">
      <c r="A22" s="210"/>
      <c r="B22" s="75"/>
      <c r="C22" s="211"/>
      <c r="D22" s="341"/>
      <c r="E22" s="341"/>
      <c r="F22" s="244"/>
      <c r="G22" s="341"/>
      <c r="H22" s="212"/>
    </row>
    <row r="23" spans="1:11" ht="20.25">
      <c r="A23" s="15"/>
      <c r="B23" s="15"/>
      <c r="C23" s="15"/>
      <c r="D23" s="15"/>
      <c r="E23" s="15"/>
      <c r="G23" s="15"/>
      <c r="H23" s="15"/>
      <c r="K23" s="444"/>
    </row>
    <row r="24" spans="1:11" s="81" customFormat="1" ht="27.75" customHeight="1">
      <c r="A24" s="85" t="s">
        <v>444</v>
      </c>
      <c r="B24" s="86"/>
      <c r="C24" s="521" t="s">
        <v>137</v>
      </c>
      <c r="D24" s="521"/>
      <c r="E24" s="445"/>
      <c r="F24" s="522" t="s">
        <v>476</v>
      </c>
      <c r="G24" s="522"/>
      <c r="H24" s="522"/>
    </row>
    <row r="25" spans="1:11" s="92" customFormat="1" ht="15.75">
      <c r="A25" s="423" t="s">
        <v>65</v>
      </c>
      <c r="B25" s="91"/>
      <c r="C25" s="488" t="s">
        <v>66</v>
      </c>
      <c r="D25" s="488"/>
      <c r="E25" s="91"/>
      <c r="F25" s="489" t="s">
        <v>76</v>
      </c>
      <c r="G25" s="489"/>
      <c r="H25" s="489"/>
    </row>
  </sheetData>
  <mergeCells count="11">
    <mergeCell ref="C24:D24"/>
    <mergeCell ref="F24:H24"/>
    <mergeCell ref="C25:D25"/>
    <mergeCell ref="F25:H25"/>
    <mergeCell ref="A2:H2"/>
    <mergeCell ref="A3:A4"/>
    <mergeCell ref="B3:B4"/>
    <mergeCell ref="C3:C4"/>
    <mergeCell ref="D3:E3"/>
    <mergeCell ref="F3:G3"/>
    <mergeCell ref="H3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view="pageBreakPreview" zoomScale="65" zoomScaleNormal="75" zoomScaleSheetLayoutView="65" workbookViewId="0">
      <selection activeCell="S37" sqref="S37"/>
    </sheetView>
  </sheetViews>
  <sheetFormatPr defaultColWidth="9.140625" defaultRowHeight="18.75"/>
  <cols>
    <col min="1" max="1" width="44.85546875" style="9" customWidth="1"/>
    <col min="2" max="2" width="19.28515625" style="18" customWidth="1"/>
    <col min="3" max="3" width="15.85546875" style="290" customWidth="1"/>
    <col min="4" max="4" width="16.140625" style="290" customWidth="1"/>
    <col min="5" max="5" width="15.42578125" style="290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290" customWidth="1"/>
    <col min="10" max="10" width="16.42578125" style="290" customWidth="1"/>
    <col min="11" max="11" width="16.5703125" style="290" customWidth="1"/>
    <col min="12" max="12" width="16.85546875" style="259" customWidth="1"/>
    <col min="13" max="15" width="16.7109375" style="259" customWidth="1"/>
    <col min="16" max="16" width="9.140625" style="259"/>
    <col min="17" max="16384" width="9.140625" style="9"/>
  </cols>
  <sheetData>
    <row r="1" spans="1:15" ht="20.25">
      <c r="O1" s="323" t="s">
        <v>348</v>
      </c>
    </row>
    <row r="2" spans="1:15" ht="24.75" customHeight="1">
      <c r="A2" s="568" t="s">
        <v>89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</row>
    <row r="3" spans="1:15" ht="37.5" customHeight="1">
      <c r="A3" s="569" t="s">
        <v>554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</row>
    <row r="4" spans="1:15" ht="24.75" customHeight="1">
      <c r="A4" s="576" t="s">
        <v>465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</row>
    <row r="5" spans="1:15" ht="20.25">
      <c r="A5" s="577"/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</row>
    <row r="6" spans="1:15" ht="41.25" customHeight="1">
      <c r="A6" s="575" t="s">
        <v>221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</row>
    <row r="7" spans="1:15" ht="41.25" customHeight="1">
      <c r="A7" s="578" t="s">
        <v>172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</row>
    <row r="8" spans="1:15" s="76" customFormat="1" ht="74.25" customHeight="1">
      <c r="A8" s="551" t="s">
        <v>154</v>
      </c>
      <c r="B8" s="551"/>
      <c r="C8" s="550" t="s">
        <v>555</v>
      </c>
      <c r="D8" s="550"/>
      <c r="E8" s="549"/>
      <c r="F8" s="564" t="s">
        <v>556</v>
      </c>
      <c r="G8" s="565"/>
      <c r="H8" s="566"/>
      <c r="I8" s="551" t="s">
        <v>557</v>
      </c>
      <c r="J8" s="551"/>
      <c r="K8" s="551"/>
      <c r="L8" s="551" t="s">
        <v>424</v>
      </c>
      <c r="M8" s="551"/>
      <c r="N8" s="548" t="s">
        <v>425</v>
      </c>
      <c r="O8" s="549"/>
    </row>
    <row r="9" spans="1:15" s="76" customFormat="1" ht="27.75" customHeight="1">
      <c r="A9" s="551">
        <v>1</v>
      </c>
      <c r="B9" s="551"/>
      <c r="C9" s="550">
        <v>2</v>
      </c>
      <c r="D9" s="550"/>
      <c r="E9" s="549"/>
      <c r="F9" s="564">
        <v>3</v>
      </c>
      <c r="G9" s="565"/>
      <c r="H9" s="566"/>
      <c r="I9" s="551">
        <v>4</v>
      </c>
      <c r="J9" s="551"/>
      <c r="K9" s="551"/>
      <c r="L9" s="548">
        <v>5</v>
      </c>
      <c r="M9" s="549"/>
      <c r="N9" s="551">
        <v>6</v>
      </c>
      <c r="O9" s="551"/>
    </row>
    <row r="10" spans="1:15" s="76" customFormat="1" ht="135.75" customHeight="1">
      <c r="A10" s="556" t="s">
        <v>387</v>
      </c>
      <c r="B10" s="556"/>
      <c r="C10" s="554">
        <f>SUM(C11:E13)</f>
        <v>158</v>
      </c>
      <c r="D10" s="557"/>
      <c r="E10" s="555"/>
      <c r="F10" s="559">
        <f t="shared" ref="F10" si="0">SUM(F11:H13)</f>
        <v>165</v>
      </c>
      <c r="G10" s="560"/>
      <c r="H10" s="561"/>
      <c r="I10" s="554">
        <f t="shared" ref="I10" si="1">SUM(I11:K13)</f>
        <v>168</v>
      </c>
      <c r="J10" s="557"/>
      <c r="K10" s="555"/>
      <c r="L10" s="567">
        <f>I10-F10</f>
        <v>3</v>
      </c>
      <c r="M10" s="567"/>
      <c r="N10" s="562">
        <f>IF(F10=0,0,I10/F10*100)</f>
        <v>101.81818181818181</v>
      </c>
      <c r="O10" s="563"/>
    </row>
    <row r="11" spans="1:15" s="76" customFormat="1" ht="33" customHeight="1">
      <c r="A11" s="536" t="s">
        <v>158</v>
      </c>
      <c r="B11" s="536"/>
      <c r="C11" s="533">
        <v>1</v>
      </c>
      <c r="D11" s="534"/>
      <c r="E11" s="535"/>
      <c r="F11" s="540">
        <v>1</v>
      </c>
      <c r="G11" s="541"/>
      <c r="H11" s="542"/>
      <c r="I11" s="533">
        <v>1</v>
      </c>
      <c r="J11" s="534"/>
      <c r="K11" s="535"/>
      <c r="L11" s="558">
        <f t="shared" ref="L11:L25" si="2">I11-F11</f>
        <v>0</v>
      </c>
      <c r="M11" s="558"/>
      <c r="N11" s="537">
        <f t="shared" ref="N11:N25" si="3">IF(F11=0,0,I11/F11*100)</f>
        <v>100</v>
      </c>
      <c r="O11" s="538"/>
    </row>
    <row r="12" spans="1:15" s="76" customFormat="1" ht="33" customHeight="1">
      <c r="A12" s="536" t="s">
        <v>157</v>
      </c>
      <c r="B12" s="536"/>
      <c r="C12" s="533">
        <v>9</v>
      </c>
      <c r="D12" s="534"/>
      <c r="E12" s="535"/>
      <c r="F12" s="540">
        <v>9</v>
      </c>
      <c r="G12" s="541"/>
      <c r="H12" s="542"/>
      <c r="I12" s="533">
        <v>9</v>
      </c>
      <c r="J12" s="534"/>
      <c r="K12" s="535"/>
      <c r="L12" s="558">
        <f t="shared" si="2"/>
        <v>0</v>
      </c>
      <c r="M12" s="558"/>
      <c r="N12" s="537">
        <f t="shared" si="3"/>
        <v>100</v>
      </c>
      <c r="O12" s="538"/>
    </row>
    <row r="13" spans="1:15" s="76" customFormat="1" ht="33" customHeight="1">
      <c r="A13" s="536" t="s">
        <v>159</v>
      </c>
      <c r="B13" s="536"/>
      <c r="C13" s="533">
        <v>148</v>
      </c>
      <c r="D13" s="534"/>
      <c r="E13" s="535"/>
      <c r="F13" s="540">
        <v>155</v>
      </c>
      <c r="G13" s="541"/>
      <c r="H13" s="542"/>
      <c r="I13" s="533">
        <v>158</v>
      </c>
      <c r="J13" s="534"/>
      <c r="K13" s="535"/>
      <c r="L13" s="558">
        <f t="shared" si="2"/>
        <v>3</v>
      </c>
      <c r="M13" s="558"/>
      <c r="N13" s="537">
        <f t="shared" si="3"/>
        <v>101.93548387096773</v>
      </c>
      <c r="O13" s="538"/>
    </row>
    <row r="14" spans="1:15" s="76" customFormat="1" ht="44.25" customHeight="1">
      <c r="A14" s="556" t="s">
        <v>313</v>
      </c>
      <c r="B14" s="556"/>
      <c r="C14" s="554">
        <f>SUM(C15:E17)</f>
        <v>15906</v>
      </c>
      <c r="D14" s="557"/>
      <c r="E14" s="555"/>
      <c r="F14" s="559">
        <f t="shared" ref="F14" si="4">SUM(F15:H17)</f>
        <v>17952</v>
      </c>
      <c r="G14" s="560"/>
      <c r="H14" s="561"/>
      <c r="I14" s="554">
        <f t="shared" ref="I14" si="5">SUM(I15:K17)</f>
        <v>17335</v>
      </c>
      <c r="J14" s="557"/>
      <c r="K14" s="555"/>
      <c r="L14" s="567">
        <f t="shared" si="2"/>
        <v>-617</v>
      </c>
      <c r="M14" s="567"/>
      <c r="N14" s="562">
        <f t="shared" si="3"/>
        <v>96.563057040998217</v>
      </c>
      <c r="O14" s="563"/>
    </row>
    <row r="15" spans="1:15" s="76" customFormat="1" ht="33" customHeight="1">
      <c r="A15" s="536" t="s">
        <v>158</v>
      </c>
      <c r="B15" s="536"/>
      <c r="C15" s="533">
        <v>442</v>
      </c>
      <c r="D15" s="534"/>
      <c r="E15" s="535"/>
      <c r="F15" s="540">
        <v>420</v>
      </c>
      <c r="G15" s="541"/>
      <c r="H15" s="542"/>
      <c r="I15" s="533">
        <v>530</v>
      </c>
      <c r="J15" s="534"/>
      <c r="K15" s="535"/>
      <c r="L15" s="558">
        <f t="shared" si="2"/>
        <v>110</v>
      </c>
      <c r="M15" s="558"/>
      <c r="N15" s="537">
        <f t="shared" si="3"/>
        <v>126.19047619047619</v>
      </c>
      <c r="O15" s="538"/>
    </row>
    <row r="16" spans="1:15" s="76" customFormat="1" ht="33" customHeight="1">
      <c r="A16" s="536" t="s">
        <v>157</v>
      </c>
      <c r="B16" s="536"/>
      <c r="C16" s="533">
        <v>1271</v>
      </c>
      <c r="D16" s="534"/>
      <c r="E16" s="535"/>
      <c r="F16" s="540">
        <v>1350</v>
      </c>
      <c r="G16" s="541"/>
      <c r="H16" s="542"/>
      <c r="I16" s="533">
        <v>1398</v>
      </c>
      <c r="J16" s="534"/>
      <c r="K16" s="535"/>
      <c r="L16" s="558">
        <f t="shared" si="2"/>
        <v>48</v>
      </c>
      <c r="M16" s="558"/>
      <c r="N16" s="537">
        <f t="shared" si="3"/>
        <v>103.55555555555556</v>
      </c>
      <c r="O16" s="538"/>
    </row>
    <row r="17" spans="1:25" s="76" customFormat="1" ht="33" customHeight="1">
      <c r="A17" s="536" t="s">
        <v>159</v>
      </c>
      <c r="B17" s="536"/>
      <c r="C17" s="533">
        <v>14193</v>
      </c>
      <c r="D17" s="534"/>
      <c r="E17" s="535"/>
      <c r="F17" s="540">
        <v>16182</v>
      </c>
      <c r="G17" s="541"/>
      <c r="H17" s="542"/>
      <c r="I17" s="533">
        <v>15407</v>
      </c>
      <c r="J17" s="534"/>
      <c r="K17" s="535"/>
      <c r="L17" s="558">
        <f t="shared" si="2"/>
        <v>-775</v>
      </c>
      <c r="M17" s="558"/>
      <c r="N17" s="537">
        <f t="shared" si="3"/>
        <v>95.210727969348667</v>
      </c>
      <c r="O17" s="538"/>
    </row>
    <row r="18" spans="1:25" s="76" customFormat="1" ht="47.25" customHeight="1">
      <c r="A18" s="556" t="s">
        <v>314</v>
      </c>
      <c r="B18" s="556"/>
      <c r="C18" s="554">
        <f>'I. Фін результат'!C91</f>
        <v>15906</v>
      </c>
      <c r="D18" s="557"/>
      <c r="E18" s="555"/>
      <c r="F18" s="559">
        <f>'I. Фін результат'!E91</f>
        <v>17952</v>
      </c>
      <c r="G18" s="560"/>
      <c r="H18" s="561"/>
      <c r="I18" s="554">
        <f>'I. Фін результат'!D91</f>
        <v>17335</v>
      </c>
      <c r="J18" s="557"/>
      <c r="K18" s="555"/>
      <c r="L18" s="567">
        <f t="shared" si="2"/>
        <v>-617</v>
      </c>
      <c r="M18" s="567"/>
      <c r="N18" s="562">
        <f t="shared" si="3"/>
        <v>96.563057040998217</v>
      </c>
      <c r="O18" s="563"/>
    </row>
    <row r="19" spans="1:25" s="76" customFormat="1" ht="33" customHeight="1">
      <c r="A19" s="536" t="s">
        <v>158</v>
      </c>
      <c r="B19" s="536"/>
      <c r="C19" s="533">
        <v>442</v>
      </c>
      <c r="D19" s="534"/>
      <c r="E19" s="535"/>
      <c r="F19" s="540">
        <v>420</v>
      </c>
      <c r="G19" s="541"/>
      <c r="H19" s="542"/>
      <c r="I19" s="533">
        <f>I15</f>
        <v>530</v>
      </c>
      <c r="J19" s="534"/>
      <c r="K19" s="535"/>
      <c r="L19" s="558">
        <f t="shared" si="2"/>
        <v>110</v>
      </c>
      <c r="M19" s="558"/>
      <c r="N19" s="537">
        <f t="shared" si="3"/>
        <v>126.19047619047619</v>
      </c>
      <c r="O19" s="538"/>
    </row>
    <row r="20" spans="1:25" s="76" customFormat="1" ht="33" customHeight="1">
      <c r="A20" s="536" t="s">
        <v>157</v>
      </c>
      <c r="B20" s="536"/>
      <c r="C20" s="533">
        <v>1271</v>
      </c>
      <c r="D20" s="534"/>
      <c r="E20" s="535"/>
      <c r="F20" s="540">
        <v>1350</v>
      </c>
      <c r="G20" s="541"/>
      <c r="H20" s="542"/>
      <c r="I20" s="533">
        <f>I16</f>
        <v>1398</v>
      </c>
      <c r="J20" s="534"/>
      <c r="K20" s="535"/>
      <c r="L20" s="558">
        <f t="shared" si="2"/>
        <v>48</v>
      </c>
      <c r="M20" s="558"/>
      <c r="N20" s="537">
        <f t="shared" si="3"/>
        <v>103.55555555555556</v>
      </c>
      <c r="O20" s="538"/>
    </row>
    <row r="21" spans="1:25" s="76" customFormat="1" ht="33" customHeight="1">
      <c r="A21" s="536" t="s">
        <v>159</v>
      </c>
      <c r="B21" s="536"/>
      <c r="C21" s="533">
        <v>14193</v>
      </c>
      <c r="D21" s="534"/>
      <c r="E21" s="535"/>
      <c r="F21" s="540">
        <v>16182</v>
      </c>
      <c r="G21" s="541"/>
      <c r="H21" s="542"/>
      <c r="I21" s="533">
        <f>I17</f>
        <v>15407</v>
      </c>
      <c r="J21" s="534"/>
      <c r="K21" s="535"/>
      <c r="L21" s="558">
        <f t="shared" si="2"/>
        <v>-775</v>
      </c>
      <c r="M21" s="558"/>
      <c r="N21" s="537">
        <f t="shared" si="3"/>
        <v>95.210727969348667</v>
      </c>
      <c r="O21" s="538"/>
    </row>
    <row r="22" spans="1:25" s="76" customFormat="1" ht="71.25" customHeight="1">
      <c r="A22" s="556" t="s">
        <v>388</v>
      </c>
      <c r="B22" s="556"/>
      <c r="C22" s="554">
        <f>IF(C10=0,0,ROUND(C18/C10/12*1000,0))</f>
        <v>8389</v>
      </c>
      <c r="D22" s="557"/>
      <c r="E22" s="555"/>
      <c r="F22" s="559">
        <f>IF(F10=0,0,ROUND(F18/F10/12*1000,0))</f>
        <v>9067</v>
      </c>
      <c r="G22" s="560"/>
      <c r="H22" s="561"/>
      <c r="I22" s="554">
        <f>IF(I10=0,0,ROUND(I18/I10/12*1000,0))</f>
        <v>8599</v>
      </c>
      <c r="J22" s="557"/>
      <c r="K22" s="555"/>
      <c r="L22" s="567">
        <f t="shared" si="2"/>
        <v>-468</v>
      </c>
      <c r="M22" s="567"/>
      <c r="N22" s="562">
        <f t="shared" si="3"/>
        <v>94.838425057902285</v>
      </c>
      <c r="O22" s="563"/>
    </row>
    <row r="23" spans="1:25" s="76" customFormat="1" ht="33" customHeight="1">
      <c r="A23" s="536" t="s">
        <v>158</v>
      </c>
      <c r="B23" s="536"/>
      <c r="C23" s="533">
        <f t="shared" ref="C23:C25" si="6">IF(C11=0,0,ROUND(C19/C11/12*1000,0))</f>
        <v>36833</v>
      </c>
      <c r="D23" s="534"/>
      <c r="E23" s="535"/>
      <c r="F23" s="540">
        <f t="shared" ref="F23:I25" si="7">IF(F11=0,0,ROUND(F19/F11/12*1000,0))</f>
        <v>35000</v>
      </c>
      <c r="G23" s="541"/>
      <c r="H23" s="542"/>
      <c r="I23" s="533">
        <f>IF(I11=0,0,ROUND(I19/I11/12*1000,0))</f>
        <v>44167</v>
      </c>
      <c r="J23" s="534"/>
      <c r="K23" s="535"/>
      <c r="L23" s="558">
        <f t="shared" si="2"/>
        <v>9167</v>
      </c>
      <c r="M23" s="558"/>
      <c r="N23" s="537">
        <f t="shared" si="3"/>
        <v>126.19142857142857</v>
      </c>
      <c r="O23" s="538"/>
    </row>
    <row r="24" spans="1:25" s="76" customFormat="1" ht="33" customHeight="1">
      <c r="A24" s="536" t="s">
        <v>157</v>
      </c>
      <c r="B24" s="536"/>
      <c r="C24" s="533">
        <f t="shared" si="6"/>
        <v>11769</v>
      </c>
      <c r="D24" s="534"/>
      <c r="E24" s="535"/>
      <c r="F24" s="540">
        <f t="shared" si="7"/>
        <v>12500</v>
      </c>
      <c r="G24" s="541"/>
      <c r="H24" s="542"/>
      <c r="I24" s="533">
        <f t="shared" si="7"/>
        <v>12944</v>
      </c>
      <c r="J24" s="534"/>
      <c r="K24" s="535"/>
      <c r="L24" s="558">
        <f t="shared" si="2"/>
        <v>444</v>
      </c>
      <c r="M24" s="558"/>
      <c r="N24" s="537">
        <f t="shared" si="3"/>
        <v>103.55199999999999</v>
      </c>
      <c r="O24" s="538"/>
    </row>
    <row r="25" spans="1:25" s="76" customFormat="1" ht="33" customHeight="1">
      <c r="A25" s="536" t="s">
        <v>159</v>
      </c>
      <c r="B25" s="536"/>
      <c r="C25" s="533">
        <f t="shared" si="6"/>
        <v>7992</v>
      </c>
      <c r="D25" s="534"/>
      <c r="E25" s="535"/>
      <c r="F25" s="540">
        <f t="shared" si="7"/>
        <v>8700</v>
      </c>
      <c r="G25" s="541"/>
      <c r="H25" s="542"/>
      <c r="I25" s="533">
        <f>IF(I13=0,0,ROUND(I21/I13/12*1000,0))</f>
        <v>8126</v>
      </c>
      <c r="J25" s="534"/>
      <c r="K25" s="535"/>
      <c r="L25" s="558">
        <f t="shared" si="2"/>
        <v>-574</v>
      </c>
      <c r="M25" s="558"/>
      <c r="N25" s="537">
        <f t="shared" si="3"/>
        <v>93.402298850574709</v>
      </c>
      <c r="O25" s="538"/>
      <c r="W25" s="529"/>
      <c r="X25" s="529"/>
      <c r="Y25" s="529"/>
    </row>
    <row r="26" spans="1:25" s="76" customFormat="1" ht="13.5" customHeight="1">
      <c r="A26" s="42"/>
      <c r="B26" s="42"/>
      <c r="C26" s="291"/>
      <c r="D26" s="292"/>
      <c r="E26" s="292"/>
      <c r="F26" s="397"/>
      <c r="G26" s="397"/>
      <c r="H26" s="397"/>
      <c r="I26" s="292"/>
      <c r="J26" s="292"/>
      <c r="K26" s="292"/>
      <c r="L26" s="300"/>
      <c r="M26" s="300"/>
      <c r="N26" s="324"/>
      <c r="O26" s="324"/>
      <c r="W26" s="530"/>
      <c r="X26" s="530"/>
      <c r="Y26" s="530"/>
    </row>
    <row r="27" spans="1:25" ht="20.25">
      <c r="A27" s="539"/>
      <c r="B27" s="539"/>
      <c r="C27" s="539"/>
      <c r="D27" s="539"/>
      <c r="E27" s="539"/>
      <c r="F27" s="539"/>
      <c r="G27" s="539"/>
      <c r="H27" s="539"/>
      <c r="I27" s="539"/>
      <c r="J27" s="539"/>
      <c r="K27" s="539"/>
      <c r="L27" s="539"/>
      <c r="M27" s="539"/>
      <c r="N27" s="539"/>
      <c r="O27" s="539"/>
      <c r="W27" s="530"/>
      <c r="X27" s="530"/>
      <c r="Y27" s="530"/>
    </row>
    <row r="28" spans="1:25" ht="11.25" customHeight="1">
      <c r="A28" s="43"/>
      <c r="B28" s="43"/>
      <c r="C28" s="293"/>
      <c r="D28" s="293"/>
      <c r="E28" s="293"/>
      <c r="F28" s="398"/>
      <c r="G28" s="398"/>
      <c r="H28" s="398"/>
      <c r="I28" s="293"/>
      <c r="J28" s="294"/>
      <c r="K28" s="294"/>
      <c r="L28" s="38"/>
      <c r="M28" s="38"/>
      <c r="N28" s="38"/>
      <c r="O28" s="38"/>
      <c r="W28" s="530"/>
      <c r="X28" s="530"/>
      <c r="Y28" s="530"/>
    </row>
    <row r="29" spans="1:25" ht="22.5">
      <c r="A29" s="575" t="s">
        <v>332</v>
      </c>
      <c r="B29" s="575"/>
      <c r="C29" s="575"/>
      <c r="D29" s="575"/>
      <c r="E29" s="575"/>
      <c r="F29" s="575"/>
      <c r="G29" s="575"/>
      <c r="H29" s="575"/>
      <c r="I29" s="575"/>
      <c r="J29" s="575"/>
      <c r="W29" s="76"/>
      <c r="X29" s="76"/>
      <c r="Y29" s="76"/>
    </row>
    <row r="30" spans="1:25">
      <c r="A30" s="17"/>
      <c r="W30" s="76"/>
      <c r="X30" s="76"/>
      <c r="Y30" s="76"/>
    </row>
    <row r="31" spans="1:25" s="259" customFormat="1" ht="52.5" customHeight="1">
      <c r="A31" s="590" t="s">
        <v>389</v>
      </c>
      <c r="B31" s="591"/>
      <c r="C31" s="592"/>
      <c r="D31" s="571" t="s">
        <v>548</v>
      </c>
      <c r="E31" s="571"/>
      <c r="F31" s="571"/>
      <c r="G31" s="571" t="s">
        <v>549</v>
      </c>
      <c r="H31" s="571"/>
      <c r="I31" s="571"/>
      <c r="J31" s="571" t="s">
        <v>155</v>
      </c>
      <c r="K31" s="571"/>
      <c r="L31" s="571"/>
      <c r="M31" s="572" t="s">
        <v>156</v>
      </c>
      <c r="N31" s="573"/>
      <c r="O31" s="574"/>
    </row>
    <row r="32" spans="1:25" s="259" customFormat="1" ht="155.25" customHeight="1">
      <c r="A32" s="593"/>
      <c r="B32" s="594"/>
      <c r="C32" s="595"/>
      <c r="D32" s="124" t="s">
        <v>315</v>
      </c>
      <c r="E32" s="124" t="s">
        <v>170</v>
      </c>
      <c r="F32" s="372" t="s">
        <v>316</v>
      </c>
      <c r="G32" s="372" t="s">
        <v>315</v>
      </c>
      <c r="H32" s="372" t="s">
        <v>170</v>
      </c>
      <c r="I32" s="124" t="s">
        <v>316</v>
      </c>
      <c r="J32" s="124" t="s">
        <v>315</v>
      </c>
      <c r="K32" s="124" t="s">
        <v>170</v>
      </c>
      <c r="L32" s="124" t="s">
        <v>316</v>
      </c>
      <c r="M32" s="305" t="s">
        <v>138</v>
      </c>
      <c r="N32" s="305" t="s">
        <v>139</v>
      </c>
      <c r="O32" s="305" t="s">
        <v>187</v>
      </c>
    </row>
    <row r="33" spans="1:16" s="259" customFormat="1" ht="25.5" customHeight="1">
      <c r="A33" s="572">
        <v>1</v>
      </c>
      <c r="B33" s="573"/>
      <c r="C33" s="574"/>
      <c r="D33" s="124">
        <v>2</v>
      </c>
      <c r="E33" s="124">
        <v>3</v>
      </c>
      <c r="F33" s="372">
        <v>4</v>
      </c>
      <c r="G33" s="372">
        <v>5</v>
      </c>
      <c r="H33" s="66">
        <v>6</v>
      </c>
      <c r="I33" s="301">
        <v>7</v>
      </c>
      <c r="J33" s="301">
        <v>8</v>
      </c>
      <c r="K33" s="301">
        <v>9</v>
      </c>
      <c r="L33" s="301">
        <v>10</v>
      </c>
      <c r="M33" s="301">
        <v>11</v>
      </c>
      <c r="N33" s="301">
        <v>12</v>
      </c>
      <c r="O33" s="301">
        <v>13</v>
      </c>
    </row>
    <row r="34" spans="1:16" s="143" customFormat="1" ht="33" customHeight="1">
      <c r="A34" s="527" t="s">
        <v>512</v>
      </c>
      <c r="B34" s="473"/>
      <c r="C34" s="528"/>
      <c r="D34" s="360">
        <v>23804</v>
      </c>
      <c r="E34" s="360">
        <v>105000</v>
      </c>
      <c r="F34" s="379">
        <f>D34*1000/E34</f>
        <v>226.70476190476191</v>
      </c>
      <c r="G34" s="371">
        <v>22987</v>
      </c>
      <c r="H34" s="371">
        <v>156797</v>
      </c>
      <c r="I34" s="379">
        <f>G34/H34*1000</f>
        <v>146.60357022136901</v>
      </c>
      <c r="J34" s="371">
        <f t="shared" ref="J34:L40" si="8">G34-D34</f>
        <v>-817</v>
      </c>
      <c r="K34" s="371">
        <f t="shared" si="8"/>
        <v>51797</v>
      </c>
      <c r="L34" s="371">
        <f t="shared" si="8"/>
        <v>-80.101191683392898</v>
      </c>
      <c r="M34" s="385">
        <f>IF(D34=0,0,G34/D34*100)</f>
        <v>96.567803730465471</v>
      </c>
      <c r="N34" s="371">
        <f t="shared" ref="N34:O40" si="9">(H34/E34)*100</f>
        <v>149.33047619047619</v>
      </c>
      <c r="O34" s="371">
        <f t="shared" si="9"/>
        <v>64.66717725274637</v>
      </c>
      <c r="P34" s="1"/>
    </row>
    <row r="35" spans="1:16" s="143" customFormat="1" ht="33" customHeight="1">
      <c r="A35" s="527" t="s">
        <v>513</v>
      </c>
      <c r="B35" s="473"/>
      <c r="C35" s="528"/>
      <c r="D35" s="360">
        <v>2000</v>
      </c>
      <c r="E35" s="360">
        <v>2552</v>
      </c>
      <c r="F35" s="379">
        <f>D35*1000/E35</f>
        <v>783.69905956112848</v>
      </c>
      <c r="G35" s="371">
        <v>2268</v>
      </c>
      <c r="H35" s="371">
        <v>7137</v>
      </c>
      <c r="I35" s="379">
        <f t="shared" ref="I35:I38" si="10">G35/H35*1000</f>
        <v>317.78058007566204</v>
      </c>
      <c r="J35" s="371">
        <f t="shared" si="8"/>
        <v>268</v>
      </c>
      <c r="K35" s="371">
        <f t="shared" si="8"/>
        <v>4585</v>
      </c>
      <c r="L35" s="371">
        <f t="shared" si="8"/>
        <v>-465.91847948546643</v>
      </c>
      <c r="M35" s="385">
        <f t="shared" ref="M35:M40" si="11">IF(D35=0,0,G35/D35*100)</f>
        <v>113.39999999999999</v>
      </c>
      <c r="N35" s="371">
        <f t="shared" si="9"/>
        <v>279.66300940438873</v>
      </c>
      <c r="O35" s="371">
        <f t="shared" si="9"/>
        <v>40.548802017654481</v>
      </c>
      <c r="P35" s="1"/>
    </row>
    <row r="36" spans="1:16" s="143" customFormat="1" ht="48.75" customHeight="1">
      <c r="A36" s="527" t="s">
        <v>514</v>
      </c>
      <c r="B36" s="473"/>
      <c r="C36" s="528"/>
      <c r="D36" s="360">
        <v>54</v>
      </c>
      <c r="E36" s="360">
        <v>72</v>
      </c>
      <c r="F36" s="379">
        <f t="shared" ref="F36:F37" si="12">D36*1000/E36</f>
        <v>750</v>
      </c>
      <c r="G36" s="371">
        <v>54</v>
      </c>
      <c r="H36" s="371">
        <v>201</v>
      </c>
      <c r="I36" s="379">
        <f t="shared" si="10"/>
        <v>268.65671641791045</v>
      </c>
      <c r="J36" s="371">
        <f>G36-D36</f>
        <v>0</v>
      </c>
      <c r="K36" s="371">
        <f t="shared" si="8"/>
        <v>129</v>
      </c>
      <c r="L36" s="371">
        <f t="shared" si="8"/>
        <v>-481.34328358208955</v>
      </c>
      <c r="M36" s="385">
        <f t="shared" si="11"/>
        <v>100</v>
      </c>
      <c r="N36" s="371">
        <f t="shared" si="9"/>
        <v>279.16666666666663</v>
      </c>
      <c r="O36" s="371">
        <f t="shared" si="9"/>
        <v>35.820895522388057</v>
      </c>
      <c r="P36" s="1"/>
    </row>
    <row r="37" spans="1:16" s="143" customFormat="1" ht="48.75" customHeight="1">
      <c r="A37" s="527" t="s">
        <v>515</v>
      </c>
      <c r="B37" s="473"/>
      <c r="C37" s="528"/>
      <c r="D37" s="360">
        <v>720</v>
      </c>
      <c r="E37" s="360">
        <v>1100</v>
      </c>
      <c r="F37" s="379">
        <f t="shared" si="12"/>
        <v>654.5454545454545</v>
      </c>
      <c r="G37" s="371">
        <v>322</v>
      </c>
      <c r="H37" s="371">
        <v>1280</v>
      </c>
      <c r="I37" s="379">
        <f t="shared" si="10"/>
        <v>251.56250000000003</v>
      </c>
      <c r="J37" s="371">
        <f t="shared" si="8"/>
        <v>-398</v>
      </c>
      <c r="K37" s="371">
        <f t="shared" si="8"/>
        <v>180</v>
      </c>
      <c r="L37" s="371">
        <f t="shared" si="8"/>
        <v>-402.9829545454545</v>
      </c>
      <c r="M37" s="385">
        <f>IF(D37=0,0,G37/D37*100)</f>
        <v>44.722222222222221</v>
      </c>
      <c r="N37" s="371">
        <f t="shared" si="9"/>
        <v>116.36363636363636</v>
      </c>
      <c r="O37" s="371">
        <f t="shared" si="9"/>
        <v>38.433159722222229</v>
      </c>
      <c r="P37" s="1"/>
    </row>
    <row r="38" spans="1:16" s="143" customFormat="1" ht="48.75" customHeight="1">
      <c r="A38" s="527" t="s">
        <v>584</v>
      </c>
      <c r="B38" s="473"/>
      <c r="C38" s="528"/>
      <c r="D38" s="360"/>
      <c r="E38" s="360"/>
      <c r="F38" s="379"/>
      <c r="G38" s="371">
        <v>801</v>
      </c>
      <c r="H38" s="371">
        <v>7397</v>
      </c>
      <c r="I38" s="379">
        <f t="shared" si="10"/>
        <v>108.28714343652831</v>
      </c>
      <c r="J38" s="371">
        <f t="shared" si="8"/>
        <v>801</v>
      </c>
      <c r="K38" s="371">
        <f t="shared" si="8"/>
        <v>7397</v>
      </c>
      <c r="L38" s="371">
        <f t="shared" si="8"/>
        <v>108.28714343652831</v>
      </c>
      <c r="M38" s="385">
        <f>IF(D38=0,0,G38/D38*100)</f>
        <v>0</v>
      </c>
      <c r="N38" s="446"/>
      <c r="O38" s="371"/>
      <c r="P38" s="1"/>
    </row>
    <row r="39" spans="1:16" s="143" customFormat="1" ht="44.25" customHeight="1">
      <c r="A39" s="527" t="s">
        <v>516</v>
      </c>
      <c r="B39" s="473"/>
      <c r="C39" s="528"/>
      <c r="D39" s="360">
        <v>382</v>
      </c>
      <c r="E39" s="360">
        <v>1880</v>
      </c>
      <c r="F39" s="379">
        <f t="shared" ref="F39:F40" si="13">D39*1000/E39</f>
        <v>203.19148936170214</v>
      </c>
      <c r="G39" s="371">
        <v>294</v>
      </c>
      <c r="H39" s="371">
        <v>1448</v>
      </c>
      <c r="I39" s="379">
        <f>G39/H39*1000</f>
        <v>203.03867403314919</v>
      </c>
      <c r="J39" s="371">
        <f t="shared" si="8"/>
        <v>-88</v>
      </c>
      <c r="K39" s="371">
        <f t="shared" si="8"/>
        <v>-432</v>
      </c>
      <c r="L39" s="371">
        <f t="shared" si="8"/>
        <v>-0.15281532855294699</v>
      </c>
      <c r="M39" s="385">
        <f t="shared" si="11"/>
        <v>76.96335078534031</v>
      </c>
      <c r="N39" s="371">
        <f t="shared" si="9"/>
        <v>77.021276595744681</v>
      </c>
      <c r="O39" s="371">
        <f t="shared" si="9"/>
        <v>99.924792456104825</v>
      </c>
      <c r="P39" s="1"/>
    </row>
    <row r="40" spans="1:16" s="143" customFormat="1" ht="42" customHeight="1">
      <c r="A40" s="527" t="s">
        <v>517</v>
      </c>
      <c r="B40" s="473"/>
      <c r="C40" s="528"/>
      <c r="D40" s="360">
        <v>40</v>
      </c>
      <c r="E40" s="360">
        <v>92</v>
      </c>
      <c r="F40" s="379">
        <f t="shared" si="13"/>
        <v>434.78260869565219</v>
      </c>
      <c r="G40" s="371">
        <v>49</v>
      </c>
      <c r="H40" s="371">
        <v>104</v>
      </c>
      <c r="I40" s="379">
        <f>G40/H40*1000</f>
        <v>471.15384615384613</v>
      </c>
      <c r="J40" s="371">
        <f t="shared" si="8"/>
        <v>9</v>
      </c>
      <c r="K40" s="371">
        <f t="shared" si="8"/>
        <v>12</v>
      </c>
      <c r="L40" s="371">
        <f t="shared" si="8"/>
        <v>36.371237458193946</v>
      </c>
      <c r="M40" s="385">
        <f t="shared" si="11"/>
        <v>122.50000000000001</v>
      </c>
      <c r="N40" s="371">
        <f t="shared" si="9"/>
        <v>113.04347826086956</v>
      </c>
      <c r="O40" s="371">
        <f t="shared" si="9"/>
        <v>108.36538461538461</v>
      </c>
      <c r="P40" s="1"/>
    </row>
    <row r="41" spans="1:16" s="38" customFormat="1" ht="33" customHeight="1">
      <c r="A41" s="599" t="s">
        <v>50</v>
      </c>
      <c r="B41" s="600"/>
      <c r="C41" s="601"/>
      <c r="D41" s="357">
        <f>SUM(D34:D40)</f>
        <v>27000</v>
      </c>
      <c r="E41" s="357"/>
      <c r="F41" s="264"/>
      <c r="G41" s="319">
        <f>SUM(G34:G40)</f>
        <v>26775</v>
      </c>
      <c r="H41" s="263"/>
      <c r="I41" s="295"/>
      <c r="J41" s="370">
        <f>SUM(J34:J40)</f>
        <v>-225</v>
      </c>
      <c r="K41" s="370"/>
      <c r="L41" s="386"/>
      <c r="M41" s="387">
        <f>IF(D41=0,0,G41/D41*100)</f>
        <v>99.166666666666671</v>
      </c>
      <c r="N41" s="370"/>
      <c r="O41" s="386"/>
    </row>
    <row r="42" spans="1:16" ht="35.25" customHeight="1">
      <c r="A42" s="19"/>
      <c r="B42" s="20"/>
      <c r="C42" s="296"/>
      <c r="D42" s="296"/>
      <c r="E42" s="296"/>
      <c r="F42" s="399"/>
      <c r="G42" s="399"/>
      <c r="H42" s="400"/>
      <c r="I42" s="297"/>
      <c r="J42" s="297"/>
      <c r="K42" s="297"/>
      <c r="L42" s="21"/>
      <c r="M42" s="21"/>
      <c r="N42" s="21"/>
      <c r="O42" s="325"/>
    </row>
    <row r="43" spans="1:16" ht="22.5">
      <c r="A43" s="575" t="s">
        <v>333</v>
      </c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</row>
    <row r="44" spans="1:16">
      <c r="A44" s="17"/>
      <c r="O44" s="22" t="s">
        <v>454</v>
      </c>
    </row>
    <row r="45" spans="1:16" s="259" customFormat="1" ht="56.25" customHeight="1">
      <c r="A45" s="257" t="s">
        <v>91</v>
      </c>
      <c r="B45" s="551" t="s">
        <v>63</v>
      </c>
      <c r="C45" s="551"/>
      <c r="D45" s="551" t="s">
        <v>58</v>
      </c>
      <c r="E45" s="551"/>
      <c r="F45" s="458" t="s">
        <v>59</v>
      </c>
      <c r="G45" s="458"/>
      <c r="H45" s="551" t="s">
        <v>72</v>
      </c>
      <c r="I45" s="551"/>
      <c r="J45" s="551"/>
      <c r="K45" s="548" t="s">
        <v>558</v>
      </c>
      <c r="L45" s="549"/>
      <c r="M45" s="548" t="s">
        <v>30</v>
      </c>
      <c r="N45" s="550"/>
      <c r="O45" s="549"/>
    </row>
    <row r="46" spans="1:16" s="259" customFormat="1" ht="24.75" customHeight="1">
      <c r="A46" s="255">
        <v>1</v>
      </c>
      <c r="B46" s="544">
        <v>2</v>
      </c>
      <c r="C46" s="544"/>
      <c r="D46" s="544">
        <v>3</v>
      </c>
      <c r="E46" s="544"/>
      <c r="F46" s="457">
        <v>4</v>
      </c>
      <c r="G46" s="457"/>
      <c r="H46" s="544">
        <v>5</v>
      </c>
      <c r="I46" s="544"/>
      <c r="J46" s="544"/>
      <c r="K46" s="544">
        <v>6</v>
      </c>
      <c r="L46" s="544"/>
      <c r="M46" s="552">
        <v>7</v>
      </c>
      <c r="N46" s="597"/>
      <c r="O46" s="553"/>
    </row>
    <row r="47" spans="1:16" s="259" customFormat="1" ht="22.5" customHeight="1">
      <c r="A47" s="256"/>
      <c r="B47" s="545"/>
      <c r="C47" s="545"/>
      <c r="D47" s="587"/>
      <c r="E47" s="587"/>
      <c r="F47" s="570"/>
      <c r="G47" s="570"/>
      <c r="H47" s="546"/>
      <c r="I47" s="547"/>
      <c r="J47" s="547"/>
      <c r="K47" s="540"/>
      <c r="L47" s="542"/>
      <c r="M47" s="543"/>
      <c r="N47" s="543"/>
      <c r="O47" s="543"/>
    </row>
    <row r="48" spans="1:16" s="259" customFormat="1" ht="22.5" customHeight="1">
      <c r="A48" s="256"/>
      <c r="B48" s="545"/>
      <c r="C48" s="545"/>
      <c r="D48" s="587"/>
      <c r="E48" s="587"/>
      <c r="F48" s="570"/>
      <c r="G48" s="570"/>
      <c r="H48" s="546"/>
      <c r="I48" s="547"/>
      <c r="J48" s="547"/>
      <c r="K48" s="540"/>
      <c r="L48" s="542"/>
      <c r="M48" s="543"/>
      <c r="N48" s="543"/>
      <c r="O48" s="543"/>
    </row>
    <row r="49" spans="1:15" s="259" customFormat="1" ht="22.5" customHeight="1">
      <c r="A49" s="256"/>
      <c r="B49" s="545"/>
      <c r="C49" s="545"/>
      <c r="D49" s="587"/>
      <c r="E49" s="587"/>
      <c r="F49" s="570"/>
      <c r="G49" s="570"/>
      <c r="H49" s="546"/>
      <c r="I49" s="547"/>
      <c r="J49" s="547"/>
      <c r="K49" s="540"/>
      <c r="L49" s="542"/>
      <c r="M49" s="543"/>
      <c r="N49" s="543"/>
      <c r="O49" s="543"/>
    </row>
    <row r="50" spans="1:15" s="259" customFormat="1" ht="22.5" customHeight="1">
      <c r="A50" s="256"/>
      <c r="B50" s="545"/>
      <c r="C50" s="545"/>
      <c r="D50" s="587"/>
      <c r="E50" s="587"/>
      <c r="F50" s="570"/>
      <c r="G50" s="570"/>
      <c r="H50" s="546"/>
      <c r="I50" s="547"/>
      <c r="J50" s="547"/>
      <c r="K50" s="540"/>
      <c r="L50" s="542"/>
      <c r="M50" s="543"/>
      <c r="N50" s="543"/>
      <c r="O50" s="543"/>
    </row>
    <row r="51" spans="1:15" s="259" customFormat="1" ht="30" customHeight="1">
      <c r="A51" s="45" t="s">
        <v>50</v>
      </c>
      <c r="B51" s="588" t="s">
        <v>31</v>
      </c>
      <c r="C51" s="588"/>
      <c r="D51" s="588" t="s">
        <v>31</v>
      </c>
      <c r="E51" s="588"/>
      <c r="F51" s="589" t="s">
        <v>31</v>
      </c>
      <c r="G51" s="589"/>
      <c r="H51" s="596"/>
      <c r="I51" s="596"/>
      <c r="J51" s="596"/>
      <c r="K51" s="554">
        <f>SUM(K47:L47)</f>
        <v>0</v>
      </c>
      <c r="L51" s="555"/>
      <c r="M51" s="598"/>
      <c r="N51" s="598"/>
      <c r="O51" s="598"/>
    </row>
    <row r="52" spans="1:15" s="259" customFormat="1">
      <c r="A52" s="79"/>
      <c r="B52" s="78"/>
      <c r="C52" s="78"/>
      <c r="D52" s="78"/>
      <c r="E52" s="78"/>
      <c r="F52" s="219" t="s">
        <v>362</v>
      </c>
      <c r="G52" s="219"/>
      <c r="H52" s="219"/>
      <c r="I52" s="78"/>
      <c r="J52" s="78"/>
      <c r="K52" s="76"/>
      <c r="L52" s="76"/>
      <c r="M52" s="76"/>
      <c r="N52" s="76"/>
      <c r="O52" s="76"/>
    </row>
    <row r="53" spans="1:15" s="259" customFormat="1" ht="22.5">
      <c r="A53" s="575" t="s">
        <v>339</v>
      </c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</row>
    <row r="54" spans="1:15" s="259" customFormat="1" ht="20.25" customHeight="1">
      <c r="A54" s="21"/>
      <c r="B54" s="23"/>
      <c r="C54" s="21"/>
      <c r="D54" s="21"/>
      <c r="E54" s="21"/>
      <c r="F54" s="35"/>
      <c r="G54" s="35"/>
      <c r="H54" s="35"/>
      <c r="I54" s="325"/>
      <c r="O54" s="22"/>
    </row>
    <row r="55" spans="1:15" s="259" customFormat="1" ht="42.75" customHeight="1">
      <c r="A55" s="551" t="s">
        <v>57</v>
      </c>
      <c r="B55" s="551"/>
      <c r="C55" s="551"/>
      <c r="D55" s="551" t="s">
        <v>559</v>
      </c>
      <c r="E55" s="551"/>
      <c r="F55" s="551" t="s">
        <v>560</v>
      </c>
      <c r="G55" s="551"/>
      <c r="H55" s="551"/>
      <c r="I55" s="551"/>
      <c r="J55" s="551" t="s">
        <v>561</v>
      </c>
      <c r="K55" s="551"/>
      <c r="L55" s="551"/>
      <c r="M55" s="551"/>
      <c r="N55" s="551" t="s">
        <v>558</v>
      </c>
      <c r="O55" s="551"/>
    </row>
    <row r="56" spans="1:15" s="259" customFormat="1" ht="42.75" customHeight="1">
      <c r="A56" s="551"/>
      <c r="B56" s="551"/>
      <c r="C56" s="551"/>
      <c r="D56" s="551"/>
      <c r="E56" s="551"/>
      <c r="F56" s="457" t="s">
        <v>140</v>
      </c>
      <c r="G56" s="457"/>
      <c r="H56" s="551" t="s">
        <v>141</v>
      </c>
      <c r="I56" s="551"/>
      <c r="J56" s="544" t="s">
        <v>140</v>
      </c>
      <c r="K56" s="544"/>
      <c r="L56" s="551" t="s">
        <v>141</v>
      </c>
      <c r="M56" s="551"/>
      <c r="N56" s="551"/>
      <c r="O56" s="551"/>
    </row>
    <row r="57" spans="1:15" s="259" customFormat="1" ht="27" customHeight="1">
      <c r="A57" s="551">
        <v>1</v>
      </c>
      <c r="B57" s="551"/>
      <c r="C57" s="551"/>
      <c r="D57" s="548">
        <v>2</v>
      </c>
      <c r="E57" s="549"/>
      <c r="F57" s="564">
        <v>3</v>
      </c>
      <c r="G57" s="566"/>
      <c r="H57" s="552">
        <v>4</v>
      </c>
      <c r="I57" s="553"/>
      <c r="J57" s="552">
        <v>5</v>
      </c>
      <c r="K57" s="553"/>
      <c r="L57" s="552">
        <v>6</v>
      </c>
      <c r="M57" s="553"/>
      <c r="N57" s="552">
        <v>7</v>
      </c>
      <c r="O57" s="553"/>
    </row>
    <row r="58" spans="1:15" s="259" customFormat="1" ht="30.75" customHeight="1">
      <c r="A58" s="536" t="s">
        <v>167</v>
      </c>
      <c r="B58" s="536"/>
      <c r="C58" s="536"/>
      <c r="D58" s="579">
        <f>SUM(D60:E61)</f>
        <v>0</v>
      </c>
      <c r="E58" s="580"/>
      <c r="F58" s="581">
        <f t="shared" ref="F58" si="14">SUM(F60:G61)</f>
        <v>0</v>
      </c>
      <c r="G58" s="582"/>
      <c r="H58" s="579">
        <f t="shared" ref="H58" si="15">SUM(H60:I61)</f>
        <v>0</v>
      </c>
      <c r="I58" s="580"/>
      <c r="J58" s="579">
        <f t="shared" ref="J58" si="16">SUM(J60:K61)</f>
        <v>0</v>
      </c>
      <c r="K58" s="580"/>
      <c r="L58" s="579">
        <f t="shared" ref="L58" si="17">SUM(L60:M61)</f>
        <v>0</v>
      </c>
      <c r="M58" s="580"/>
      <c r="N58" s="579">
        <f t="shared" ref="N58" si="18">SUM(N60:O61)</f>
        <v>0</v>
      </c>
      <c r="O58" s="580"/>
    </row>
    <row r="59" spans="1:15" s="259" customFormat="1" ht="27.75" customHeight="1">
      <c r="A59" s="536" t="s">
        <v>77</v>
      </c>
      <c r="B59" s="536"/>
      <c r="C59" s="536"/>
      <c r="D59" s="579"/>
      <c r="E59" s="580"/>
      <c r="F59" s="581"/>
      <c r="G59" s="582"/>
      <c r="H59" s="579"/>
      <c r="I59" s="580"/>
      <c r="J59" s="579"/>
      <c r="K59" s="580"/>
      <c r="L59" s="579"/>
      <c r="M59" s="580"/>
      <c r="N59" s="579"/>
      <c r="O59" s="580"/>
    </row>
    <row r="60" spans="1:15" s="259" customFormat="1" ht="23.25" customHeight="1">
      <c r="A60" s="536"/>
      <c r="B60" s="536"/>
      <c r="C60" s="536"/>
      <c r="D60" s="579"/>
      <c r="E60" s="580"/>
      <c r="F60" s="581"/>
      <c r="G60" s="582"/>
      <c r="H60" s="579"/>
      <c r="I60" s="580"/>
      <c r="J60" s="579"/>
      <c r="K60" s="580"/>
      <c r="L60" s="579"/>
      <c r="M60" s="580"/>
      <c r="N60" s="579">
        <f>D60+H60-L60</f>
        <v>0</v>
      </c>
      <c r="O60" s="580"/>
    </row>
    <row r="61" spans="1:15" s="259" customFormat="1" ht="23.25" customHeight="1">
      <c r="A61" s="536"/>
      <c r="B61" s="536"/>
      <c r="C61" s="536"/>
      <c r="D61" s="579"/>
      <c r="E61" s="580"/>
      <c r="F61" s="581"/>
      <c r="G61" s="582"/>
      <c r="H61" s="579"/>
      <c r="I61" s="580"/>
      <c r="J61" s="579"/>
      <c r="K61" s="580"/>
      <c r="L61" s="579"/>
      <c r="M61" s="580"/>
      <c r="N61" s="579">
        <f>D61+H61-L61</f>
        <v>0</v>
      </c>
      <c r="O61" s="580"/>
    </row>
    <row r="62" spans="1:15" s="259" customFormat="1" ht="30.75" customHeight="1">
      <c r="A62" s="536" t="s">
        <v>168</v>
      </c>
      <c r="B62" s="536"/>
      <c r="C62" s="536"/>
      <c r="D62" s="579">
        <f>SUM(D64:E65)</f>
        <v>0</v>
      </c>
      <c r="E62" s="580"/>
      <c r="F62" s="581">
        <f t="shared" ref="F62" si="19">SUM(F64:G65)</f>
        <v>0</v>
      </c>
      <c r="G62" s="582"/>
      <c r="H62" s="579">
        <f t="shared" ref="H62" si="20">SUM(H64:I65)</f>
        <v>0</v>
      </c>
      <c r="I62" s="580"/>
      <c r="J62" s="579">
        <f t="shared" ref="J62" si="21">SUM(J64:K65)</f>
        <v>0</v>
      </c>
      <c r="K62" s="580"/>
      <c r="L62" s="579">
        <f t="shared" ref="L62" si="22">SUM(L64:M65)</f>
        <v>0</v>
      </c>
      <c r="M62" s="580"/>
      <c r="N62" s="579">
        <f t="shared" ref="N62" si="23">SUM(N64:O65)</f>
        <v>0</v>
      </c>
      <c r="O62" s="580"/>
    </row>
    <row r="63" spans="1:15" s="259" customFormat="1" ht="27.75" customHeight="1">
      <c r="A63" s="536" t="s">
        <v>390</v>
      </c>
      <c r="B63" s="536"/>
      <c r="C63" s="536"/>
      <c r="D63" s="579"/>
      <c r="E63" s="580"/>
      <c r="F63" s="581"/>
      <c r="G63" s="582"/>
      <c r="H63" s="579"/>
      <c r="I63" s="580"/>
      <c r="J63" s="579"/>
      <c r="K63" s="580"/>
      <c r="L63" s="579"/>
      <c r="M63" s="580"/>
      <c r="N63" s="579"/>
      <c r="O63" s="580"/>
    </row>
    <row r="64" spans="1:15" s="259" customFormat="1" ht="23.25" customHeight="1">
      <c r="A64" s="536"/>
      <c r="B64" s="536"/>
      <c r="C64" s="536"/>
      <c r="D64" s="579"/>
      <c r="E64" s="580"/>
      <c r="F64" s="581"/>
      <c r="G64" s="582"/>
      <c r="H64" s="579"/>
      <c r="I64" s="580"/>
      <c r="J64" s="579"/>
      <c r="K64" s="580"/>
      <c r="L64" s="579">
        <v>0</v>
      </c>
      <c r="M64" s="580"/>
      <c r="N64" s="579">
        <f>D64+H64-L64</f>
        <v>0</v>
      </c>
      <c r="O64" s="580"/>
    </row>
    <row r="65" spans="1:15" s="259" customFormat="1" ht="23.25" customHeight="1">
      <c r="A65" s="536"/>
      <c r="B65" s="536"/>
      <c r="C65" s="536"/>
      <c r="D65" s="579"/>
      <c r="E65" s="580"/>
      <c r="F65" s="581"/>
      <c r="G65" s="582"/>
      <c r="H65" s="579"/>
      <c r="I65" s="580"/>
      <c r="J65" s="579"/>
      <c r="K65" s="580"/>
      <c r="L65" s="579"/>
      <c r="M65" s="580"/>
      <c r="N65" s="579">
        <f>D65+H65-L65</f>
        <v>0</v>
      </c>
      <c r="O65" s="580"/>
    </row>
    <row r="66" spans="1:15" s="259" customFormat="1" ht="30.75" customHeight="1">
      <c r="A66" s="536" t="s">
        <v>169</v>
      </c>
      <c r="B66" s="536"/>
      <c r="C66" s="536"/>
      <c r="D66" s="579">
        <f>SUM(D68:E69)</f>
        <v>0</v>
      </c>
      <c r="E66" s="580"/>
      <c r="F66" s="581">
        <f t="shared" ref="F66" si="24">SUM(F68:G69)</f>
        <v>0</v>
      </c>
      <c r="G66" s="582"/>
      <c r="H66" s="579">
        <f t="shared" ref="H66" si="25">SUM(H68:I69)</f>
        <v>0</v>
      </c>
      <c r="I66" s="580"/>
      <c r="J66" s="579">
        <f t="shared" ref="J66" si="26">SUM(J68:K69)</f>
        <v>0</v>
      </c>
      <c r="K66" s="580"/>
      <c r="L66" s="579">
        <f t="shared" ref="L66" si="27">SUM(L68:M69)</f>
        <v>0</v>
      </c>
      <c r="M66" s="580"/>
      <c r="N66" s="579">
        <f t="shared" ref="N66" si="28">SUM(N68:O69)</f>
        <v>0</v>
      </c>
      <c r="O66" s="580"/>
    </row>
    <row r="67" spans="1:15" s="259" customFormat="1" ht="27.75" customHeight="1">
      <c r="A67" s="536" t="s">
        <v>77</v>
      </c>
      <c r="B67" s="536"/>
      <c r="C67" s="536"/>
      <c r="D67" s="579"/>
      <c r="E67" s="580"/>
      <c r="F67" s="581"/>
      <c r="G67" s="582"/>
      <c r="H67" s="579"/>
      <c r="I67" s="580"/>
      <c r="J67" s="579"/>
      <c r="K67" s="580"/>
      <c r="L67" s="579"/>
      <c r="M67" s="580"/>
      <c r="N67" s="579"/>
      <c r="O67" s="580"/>
    </row>
    <row r="68" spans="1:15" s="259" customFormat="1" ht="23.25" customHeight="1">
      <c r="A68" s="536"/>
      <c r="B68" s="536"/>
      <c r="C68" s="536"/>
      <c r="D68" s="579"/>
      <c r="E68" s="580"/>
      <c r="F68" s="581"/>
      <c r="G68" s="582"/>
      <c r="H68" s="579"/>
      <c r="I68" s="580"/>
      <c r="J68" s="579"/>
      <c r="K68" s="580"/>
      <c r="L68" s="579"/>
      <c r="M68" s="580"/>
      <c r="N68" s="579">
        <f>D68+H68-L68</f>
        <v>0</v>
      </c>
      <c r="O68" s="580"/>
    </row>
    <row r="69" spans="1:15" s="259" customFormat="1" ht="23.25" customHeight="1">
      <c r="A69" s="536"/>
      <c r="B69" s="536"/>
      <c r="C69" s="536"/>
      <c r="D69" s="579"/>
      <c r="E69" s="580"/>
      <c r="F69" s="581"/>
      <c r="G69" s="582"/>
      <c r="H69" s="579"/>
      <c r="I69" s="580"/>
      <c r="J69" s="579"/>
      <c r="K69" s="580"/>
      <c r="L69" s="579"/>
      <c r="M69" s="580"/>
      <c r="N69" s="579">
        <f>D69+H69-L69</f>
        <v>0</v>
      </c>
      <c r="O69" s="580"/>
    </row>
    <row r="70" spans="1:15" s="259" customFormat="1" ht="51" customHeight="1">
      <c r="A70" s="556" t="s">
        <v>50</v>
      </c>
      <c r="B70" s="556"/>
      <c r="C70" s="556"/>
      <c r="D70" s="583">
        <f>SUM(D58,D62,D66)</f>
        <v>0</v>
      </c>
      <c r="E70" s="584"/>
      <c r="F70" s="585">
        <f t="shared" ref="F70" si="29">SUM(F58,F62,F66)</f>
        <v>0</v>
      </c>
      <c r="G70" s="586"/>
      <c r="H70" s="583">
        <f t="shared" ref="H70" si="30">SUM(H58,H62,H66)</f>
        <v>0</v>
      </c>
      <c r="I70" s="584"/>
      <c r="J70" s="583">
        <f t="shared" ref="J70" si="31">SUM(J58,J62,J66)</f>
        <v>0</v>
      </c>
      <c r="K70" s="584"/>
      <c r="L70" s="583">
        <f t="shared" ref="L70" si="32">SUM(L58,L62,L66)</f>
        <v>0</v>
      </c>
      <c r="M70" s="584"/>
      <c r="N70" s="583">
        <f t="shared" ref="N70" si="33">SUM(N58,N62,N66)</f>
        <v>0</v>
      </c>
      <c r="O70" s="584"/>
    </row>
    <row r="71" spans="1:15" s="259" customFormat="1">
      <c r="B71" s="18"/>
      <c r="C71" s="326"/>
      <c r="D71" s="326"/>
      <c r="E71" s="326"/>
      <c r="F71" s="1"/>
      <c r="G71" s="1"/>
      <c r="H71" s="1"/>
    </row>
    <row r="72" spans="1:15" s="259" customFormat="1">
      <c r="B72" s="18"/>
      <c r="C72" s="326"/>
      <c r="D72" s="326"/>
      <c r="E72" s="326"/>
      <c r="F72" s="1"/>
      <c r="G72" s="1"/>
      <c r="H72" s="1"/>
    </row>
    <row r="73" spans="1:15">
      <c r="A73" s="77"/>
      <c r="C73" s="298"/>
      <c r="D73" s="298"/>
      <c r="E73" s="298"/>
    </row>
    <row r="74" spans="1:15">
      <c r="A74" s="22"/>
      <c r="C74" s="298"/>
      <c r="D74" s="298"/>
      <c r="E74" s="298"/>
      <c r="F74" s="401"/>
      <c r="G74" s="401"/>
      <c r="L74" s="531"/>
      <c r="M74" s="532"/>
      <c r="N74" s="532"/>
      <c r="O74" s="532"/>
    </row>
    <row r="75" spans="1:15">
      <c r="C75" s="298"/>
      <c r="D75" s="298"/>
      <c r="E75" s="298"/>
    </row>
    <row r="76" spans="1:15">
      <c r="C76" s="298"/>
      <c r="D76" s="298"/>
      <c r="E76" s="298"/>
    </row>
    <row r="77" spans="1:15">
      <c r="C77" s="298"/>
      <c r="D77" s="298"/>
      <c r="E77" s="298"/>
    </row>
    <row r="78" spans="1:15">
      <c r="C78" s="298"/>
      <c r="D78" s="298"/>
      <c r="E78" s="298"/>
    </row>
    <row r="79" spans="1:15">
      <c r="C79" s="298"/>
      <c r="D79" s="298"/>
      <c r="E79" s="298"/>
    </row>
    <row r="80" spans="1:15">
      <c r="C80" s="298"/>
      <c r="D80" s="298"/>
      <c r="E80" s="298"/>
    </row>
    <row r="81" spans="3:5">
      <c r="C81" s="298"/>
      <c r="D81" s="298"/>
      <c r="E81" s="298"/>
    </row>
    <row r="82" spans="3:5">
      <c r="C82" s="298"/>
      <c r="D82" s="298"/>
      <c r="E82" s="298"/>
    </row>
    <row r="83" spans="3:5">
      <c r="C83" s="298"/>
      <c r="D83" s="298"/>
      <c r="E83" s="298"/>
    </row>
    <row r="84" spans="3:5">
      <c r="C84" s="298"/>
      <c r="D84" s="298"/>
      <c r="E84" s="298"/>
    </row>
  </sheetData>
  <mergeCells count="286">
    <mergeCell ref="M50:O50"/>
    <mergeCell ref="A60:C60"/>
    <mergeCell ref="D60:E60"/>
    <mergeCell ref="F60:G60"/>
    <mergeCell ref="H60:I60"/>
    <mergeCell ref="A34:C34"/>
    <mergeCell ref="A35:C35"/>
    <mergeCell ref="A36:C36"/>
    <mergeCell ref="A37:C37"/>
    <mergeCell ref="A39:C39"/>
    <mergeCell ref="A40:C40"/>
    <mergeCell ref="D55:E56"/>
    <mergeCell ref="A55:C56"/>
    <mergeCell ref="F46:G46"/>
    <mergeCell ref="A58:C58"/>
    <mergeCell ref="A57:C57"/>
    <mergeCell ref="L57:M57"/>
    <mergeCell ref="N57:O57"/>
    <mergeCell ref="A41:C41"/>
    <mergeCell ref="F56:G56"/>
    <mergeCell ref="J56:K56"/>
    <mergeCell ref="L56:M56"/>
    <mergeCell ref="A59:C59"/>
    <mergeCell ref="F57:G57"/>
    <mergeCell ref="H68:I68"/>
    <mergeCell ref="J68:K68"/>
    <mergeCell ref="L68:M68"/>
    <mergeCell ref="N68:O68"/>
    <mergeCell ref="B48:C48"/>
    <mergeCell ref="D48:E48"/>
    <mergeCell ref="F48:G48"/>
    <mergeCell ref="H48:J48"/>
    <mergeCell ref="K48:L48"/>
    <mergeCell ref="M48:O48"/>
    <mergeCell ref="B49:C49"/>
    <mergeCell ref="D49:E49"/>
    <mergeCell ref="F49:G49"/>
    <mergeCell ref="H49:J49"/>
    <mergeCell ref="K49:L49"/>
    <mergeCell ref="M49:O49"/>
    <mergeCell ref="F50:G50"/>
    <mergeCell ref="F58:G58"/>
    <mergeCell ref="H56:I56"/>
    <mergeCell ref="H61:I61"/>
    <mergeCell ref="H65:I65"/>
    <mergeCell ref="F61:G61"/>
    <mergeCell ref="J55:M55"/>
    <mergeCell ref="A53:O53"/>
    <mergeCell ref="A33:C33"/>
    <mergeCell ref="D47:E47"/>
    <mergeCell ref="D46:E46"/>
    <mergeCell ref="B46:C46"/>
    <mergeCell ref="B51:C51"/>
    <mergeCell ref="D51:E51"/>
    <mergeCell ref="F51:G51"/>
    <mergeCell ref="L19:M19"/>
    <mergeCell ref="L20:M20"/>
    <mergeCell ref="L25:M25"/>
    <mergeCell ref="I25:K25"/>
    <mergeCell ref="C25:E25"/>
    <mergeCell ref="A31:C32"/>
    <mergeCell ref="H46:J46"/>
    <mergeCell ref="H51:J51"/>
    <mergeCell ref="M46:O46"/>
    <mergeCell ref="M51:O51"/>
    <mergeCell ref="B50:C50"/>
    <mergeCell ref="D50:E50"/>
    <mergeCell ref="H50:J50"/>
    <mergeCell ref="K50:L50"/>
    <mergeCell ref="N21:O21"/>
    <mergeCell ref="N22:O22"/>
    <mergeCell ref="N23:O23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I21:K21"/>
    <mergeCell ref="I22:K22"/>
    <mergeCell ref="N24:O2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L18:M18"/>
    <mergeCell ref="N70:O70"/>
    <mergeCell ref="D69:E69"/>
    <mergeCell ref="F69:G69"/>
    <mergeCell ref="H69:I69"/>
    <mergeCell ref="J69:K69"/>
    <mergeCell ref="L69:M69"/>
    <mergeCell ref="N69:O69"/>
    <mergeCell ref="D70:E70"/>
    <mergeCell ref="H70:I70"/>
    <mergeCell ref="J70:K70"/>
    <mergeCell ref="L70:M70"/>
    <mergeCell ref="F70:G70"/>
    <mergeCell ref="N55:O56"/>
    <mergeCell ref="F55:I55"/>
    <mergeCell ref="J59:K59"/>
    <mergeCell ref="L63:M63"/>
    <mergeCell ref="J63:K63"/>
    <mergeCell ref="F64:G64"/>
    <mergeCell ref="J60:K60"/>
    <mergeCell ref="H64:I64"/>
    <mergeCell ref="J64:K64"/>
    <mergeCell ref="L64:M64"/>
    <mergeCell ref="N59:O59"/>
    <mergeCell ref="L58:M58"/>
    <mergeCell ref="N63:O63"/>
    <mergeCell ref="N58:O58"/>
    <mergeCell ref="J58:K58"/>
    <mergeCell ref="H58:I58"/>
    <mergeCell ref="D57:E57"/>
    <mergeCell ref="D58:E58"/>
    <mergeCell ref="N61:O61"/>
    <mergeCell ref="L60:M60"/>
    <mergeCell ref="N60:O60"/>
    <mergeCell ref="L61:M61"/>
    <mergeCell ref="J61:K61"/>
    <mergeCell ref="D59:E59"/>
    <mergeCell ref="F59:G59"/>
    <mergeCell ref="H62:I62"/>
    <mergeCell ref="H59:I59"/>
    <mergeCell ref="L59:M59"/>
    <mergeCell ref="J57:K57"/>
    <mergeCell ref="N67:O67"/>
    <mergeCell ref="L67:M67"/>
    <mergeCell ref="H67:I67"/>
    <mergeCell ref="L62:M62"/>
    <mergeCell ref="H63:I63"/>
    <mergeCell ref="J67:K67"/>
    <mergeCell ref="D64:E64"/>
    <mergeCell ref="N64:O64"/>
    <mergeCell ref="N65:O65"/>
    <mergeCell ref="H66:I66"/>
    <mergeCell ref="J66:K66"/>
    <mergeCell ref="L66:M66"/>
    <mergeCell ref="N66:O66"/>
    <mergeCell ref="J65:K65"/>
    <mergeCell ref="L65:M65"/>
    <mergeCell ref="D67:E67"/>
    <mergeCell ref="F67:G67"/>
    <mergeCell ref="J62:K62"/>
    <mergeCell ref="N62:O62"/>
    <mergeCell ref="A64:C64"/>
    <mergeCell ref="A70:C70"/>
    <mergeCell ref="D61:E61"/>
    <mergeCell ref="A67:C67"/>
    <mergeCell ref="D65:E65"/>
    <mergeCell ref="F65:G65"/>
    <mergeCell ref="A66:C66"/>
    <mergeCell ref="A65:C65"/>
    <mergeCell ref="A69:C69"/>
    <mergeCell ref="A62:C62"/>
    <mergeCell ref="D66:E66"/>
    <mergeCell ref="F66:G66"/>
    <mergeCell ref="A68:C68"/>
    <mergeCell ref="D68:E68"/>
    <mergeCell ref="F68:G68"/>
    <mergeCell ref="A61:C61"/>
    <mergeCell ref="D63:E63"/>
    <mergeCell ref="A63:C63"/>
    <mergeCell ref="F63:G63"/>
    <mergeCell ref="D62:E62"/>
    <mergeCell ref="F62:G62"/>
    <mergeCell ref="A2:O2"/>
    <mergeCell ref="A3:O3"/>
    <mergeCell ref="I11:K11"/>
    <mergeCell ref="F47:G47"/>
    <mergeCell ref="D45:E45"/>
    <mergeCell ref="J31:L31"/>
    <mergeCell ref="M31:O31"/>
    <mergeCell ref="A43:O43"/>
    <mergeCell ref="F45:G45"/>
    <mergeCell ref="H45:J45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I10:K10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A38:C38"/>
    <mergeCell ref="W25:Y25"/>
    <mergeCell ref="W26:Y26"/>
    <mergeCell ref="W27:Y27"/>
    <mergeCell ref="W28:Y28"/>
    <mergeCell ref="L74:O74"/>
    <mergeCell ref="C15:E15"/>
    <mergeCell ref="C16:E16"/>
    <mergeCell ref="C17:E17"/>
    <mergeCell ref="A24:B24"/>
    <mergeCell ref="N15:O15"/>
    <mergeCell ref="N16:O16"/>
    <mergeCell ref="A27:O27"/>
    <mergeCell ref="F16:H16"/>
    <mergeCell ref="M47:O47"/>
    <mergeCell ref="K47:L47"/>
    <mergeCell ref="K46:L46"/>
    <mergeCell ref="B47:C47"/>
    <mergeCell ref="H47:J47"/>
    <mergeCell ref="K45:L45"/>
    <mergeCell ref="M45:O45"/>
    <mergeCell ref="B45:C45"/>
    <mergeCell ref="H57:I57"/>
    <mergeCell ref="K51:L51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2" max="14" man="1"/>
  </rowBreaks>
  <ignoredErrors>
    <ignoredError sqref="O10" evalError="1"/>
    <ignoredError sqref="E41:F4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"/>
  <sheetViews>
    <sheetView view="pageBreakPreview" topLeftCell="A37" zoomScale="60" zoomScaleNormal="50" workbookViewId="0">
      <selection activeCell="AB36" sqref="AB36"/>
    </sheetView>
  </sheetViews>
  <sheetFormatPr defaultColWidth="9.140625" defaultRowHeight="18.75"/>
  <cols>
    <col min="1" max="2" width="4.42578125" style="9" customWidth="1"/>
    <col min="3" max="3" width="34.85546875" style="9" customWidth="1"/>
    <col min="4" max="6" width="8.42578125" style="9" customWidth="1"/>
    <col min="7" max="9" width="11.28515625" style="9" customWidth="1"/>
    <col min="10" max="10" width="8.7109375" style="9" customWidth="1"/>
    <col min="11" max="11" width="10.140625" style="9" customWidth="1"/>
    <col min="12" max="12" width="10.28515625" style="9" customWidth="1"/>
    <col min="13" max="13" width="12.28515625" style="290" customWidth="1"/>
    <col min="14" max="14" width="12.5703125" style="290" customWidth="1"/>
    <col min="15" max="15" width="14.5703125" style="290" customWidth="1"/>
    <col min="16" max="16" width="14" style="290" customWidth="1"/>
    <col min="17" max="17" width="12.5703125" style="290" customWidth="1"/>
    <col min="18" max="18" width="12.28515625" style="290" customWidth="1"/>
    <col min="19" max="19" width="14.5703125" style="290" customWidth="1"/>
    <col min="20" max="20" width="14" style="290" customWidth="1"/>
    <col min="21" max="21" width="12.5703125" style="290" customWidth="1"/>
    <col min="22" max="22" width="12.28515625" style="290" customWidth="1"/>
    <col min="23" max="23" width="14.85546875" style="290" customWidth="1"/>
    <col min="24" max="24" width="14" style="290" customWidth="1"/>
    <col min="25" max="25" width="12.5703125" style="290" customWidth="1"/>
    <col min="26" max="26" width="12.28515625" style="290" customWidth="1"/>
    <col min="27" max="27" width="14.5703125" style="290" customWidth="1"/>
    <col min="28" max="28" width="14.42578125" style="290" customWidth="1"/>
    <col min="29" max="29" width="12.28515625" style="290" customWidth="1"/>
    <col min="30" max="31" width="14.5703125" style="290" customWidth="1"/>
    <col min="32" max="32" width="14" style="290" customWidth="1"/>
    <col min="33" max="33" width="9.140625" style="290"/>
    <col min="34" max="16384" width="9.140625" style="9"/>
  </cols>
  <sheetData>
    <row r="1" spans="1:32" s="259" customFormat="1" ht="9.75" customHeight="1"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678" t="s">
        <v>349</v>
      </c>
      <c r="AE1" s="678"/>
      <c r="AF1" s="678"/>
    </row>
    <row r="2" spans="1:32" s="259" customFormat="1" ht="18.75" customHeight="1">
      <c r="C2" s="47" t="s">
        <v>340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32" s="259" customForma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342" t="s">
        <v>454</v>
      </c>
    </row>
    <row r="4" spans="1:32" s="259" customFormat="1" ht="27" customHeight="1">
      <c r="A4" s="647" t="s">
        <v>47</v>
      </c>
      <c r="B4" s="651" t="s">
        <v>118</v>
      </c>
      <c r="C4" s="652"/>
      <c r="D4" s="590" t="s">
        <v>119</v>
      </c>
      <c r="E4" s="591"/>
      <c r="F4" s="591"/>
      <c r="G4" s="590" t="s">
        <v>184</v>
      </c>
      <c r="H4" s="591"/>
      <c r="I4" s="591"/>
      <c r="J4" s="591"/>
      <c r="K4" s="591"/>
      <c r="L4" s="591"/>
      <c r="M4" s="591"/>
      <c r="N4" s="591"/>
      <c r="O4" s="591"/>
      <c r="P4" s="591"/>
      <c r="Q4" s="592"/>
      <c r="R4" s="552" t="s">
        <v>120</v>
      </c>
      <c r="S4" s="597"/>
      <c r="T4" s="597"/>
      <c r="U4" s="597"/>
      <c r="V4" s="597"/>
      <c r="W4" s="597"/>
      <c r="X4" s="597"/>
      <c r="Y4" s="597"/>
      <c r="Z4" s="553"/>
      <c r="AA4" s="551" t="s">
        <v>317</v>
      </c>
      <c r="AB4" s="544"/>
      <c r="AC4" s="544"/>
      <c r="AD4" s="551" t="s">
        <v>318</v>
      </c>
      <c r="AE4" s="544"/>
      <c r="AF4" s="544"/>
    </row>
    <row r="5" spans="1:32" s="259" customFormat="1" ht="45.75" customHeight="1">
      <c r="A5" s="648"/>
      <c r="B5" s="653"/>
      <c r="C5" s="654"/>
      <c r="D5" s="593"/>
      <c r="E5" s="594"/>
      <c r="F5" s="594"/>
      <c r="G5" s="593"/>
      <c r="H5" s="594"/>
      <c r="I5" s="594"/>
      <c r="J5" s="594"/>
      <c r="K5" s="594"/>
      <c r="L5" s="594"/>
      <c r="M5" s="594"/>
      <c r="N5" s="594"/>
      <c r="O5" s="594"/>
      <c r="P5" s="594"/>
      <c r="Q5" s="595"/>
      <c r="R5" s="548" t="s">
        <v>562</v>
      </c>
      <c r="S5" s="550"/>
      <c r="T5" s="549"/>
      <c r="U5" s="548" t="s">
        <v>563</v>
      </c>
      <c r="V5" s="550"/>
      <c r="W5" s="549"/>
      <c r="X5" s="548" t="s">
        <v>564</v>
      </c>
      <c r="Y5" s="550"/>
      <c r="Z5" s="549"/>
      <c r="AA5" s="544"/>
      <c r="AB5" s="544"/>
      <c r="AC5" s="544"/>
      <c r="AD5" s="544"/>
      <c r="AE5" s="544"/>
      <c r="AF5" s="544"/>
    </row>
    <row r="6" spans="1:32" s="259" customFormat="1" ht="24.75" customHeight="1">
      <c r="A6" s="48">
        <v>1</v>
      </c>
      <c r="B6" s="639">
        <v>2</v>
      </c>
      <c r="C6" s="640"/>
      <c r="D6" s="548">
        <v>3</v>
      </c>
      <c r="E6" s="550"/>
      <c r="F6" s="550"/>
      <c r="G6" s="548">
        <v>4</v>
      </c>
      <c r="H6" s="550"/>
      <c r="I6" s="550"/>
      <c r="J6" s="550"/>
      <c r="K6" s="550"/>
      <c r="L6" s="550"/>
      <c r="M6" s="550"/>
      <c r="N6" s="550"/>
      <c r="O6" s="550"/>
      <c r="P6" s="550"/>
      <c r="Q6" s="549"/>
      <c r="R6" s="548">
        <v>5</v>
      </c>
      <c r="S6" s="550"/>
      <c r="T6" s="549"/>
      <c r="U6" s="548">
        <v>6</v>
      </c>
      <c r="V6" s="550"/>
      <c r="W6" s="549"/>
      <c r="X6" s="552">
        <v>7</v>
      </c>
      <c r="Y6" s="597"/>
      <c r="Z6" s="553"/>
      <c r="AA6" s="552">
        <v>8</v>
      </c>
      <c r="AB6" s="597"/>
      <c r="AC6" s="553"/>
      <c r="AD6" s="552">
        <v>9</v>
      </c>
      <c r="AE6" s="597"/>
      <c r="AF6" s="553"/>
    </row>
    <row r="7" spans="1:32" s="259" customFormat="1" ht="23.25" customHeight="1">
      <c r="A7" s="48"/>
      <c r="B7" s="641"/>
      <c r="C7" s="642"/>
      <c r="D7" s="637"/>
      <c r="E7" s="638"/>
      <c r="F7" s="638"/>
      <c r="G7" s="637"/>
      <c r="H7" s="638"/>
      <c r="I7" s="638"/>
      <c r="J7" s="638"/>
      <c r="K7" s="638"/>
      <c r="L7" s="638"/>
      <c r="M7" s="638"/>
      <c r="N7" s="638"/>
      <c r="O7" s="638"/>
      <c r="P7" s="638"/>
      <c r="Q7" s="643"/>
      <c r="R7" s="644"/>
      <c r="S7" s="645"/>
      <c r="T7" s="646"/>
      <c r="U7" s="644"/>
      <c r="V7" s="645"/>
      <c r="W7" s="646"/>
      <c r="X7" s="644"/>
      <c r="Y7" s="645"/>
      <c r="Z7" s="646"/>
      <c r="AA7" s="644">
        <f>X7-U7</f>
        <v>0</v>
      </c>
      <c r="AB7" s="645"/>
      <c r="AC7" s="646"/>
      <c r="AD7" s="644">
        <f>IF(U7=0,0,X7/U7*100)</f>
        <v>0</v>
      </c>
      <c r="AE7" s="645"/>
      <c r="AF7" s="646"/>
    </row>
    <row r="8" spans="1:32" s="259" customFormat="1" ht="23.25" customHeight="1">
      <c r="A8" s="48"/>
      <c r="B8" s="641"/>
      <c r="C8" s="642"/>
      <c r="D8" s="637"/>
      <c r="E8" s="638"/>
      <c r="F8" s="638"/>
      <c r="G8" s="637"/>
      <c r="H8" s="638"/>
      <c r="I8" s="638"/>
      <c r="J8" s="638"/>
      <c r="K8" s="638"/>
      <c r="L8" s="638"/>
      <c r="M8" s="638"/>
      <c r="N8" s="638"/>
      <c r="O8" s="638"/>
      <c r="P8" s="638"/>
      <c r="Q8" s="643"/>
      <c r="R8" s="644"/>
      <c r="S8" s="645"/>
      <c r="T8" s="646"/>
      <c r="U8" s="644"/>
      <c r="V8" s="645"/>
      <c r="W8" s="646"/>
      <c r="X8" s="644"/>
      <c r="Y8" s="645"/>
      <c r="Z8" s="646"/>
      <c r="AA8" s="644">
        <f t="shared" ref="AA8:AA9" si="0">X8-U8</f>
        <v>0</v>
      </c>
      <c r="AB8" s="645"/>
      <c r="AC8" s="646"/>
      <c r="AD8" s="644">
        <f t="shared" ref="AD8:AD9" si="1">IF(U8=0,0,X8/U8*100)</f>
        <v>0</v>
      </c>
      <c r="AE8" s="645"/>
      <c r="AF8" s="646"/>
    </row>
    <row r="9" spans="1:32" s="259" customFormat="1" ht="37.5" customHeight="1">
      <c r="A9" s="655" t="s">
        <v>50</v>
      </c>
      <c r="B9" s="656"/>
      <c r="C9" s="656"/>
      <c r="D9" s="656"/>
      <c r="E9" s="656"/>
      <c r="F9" s="656"/>
      <c r="G9" s="656"/>
      <c r="H9" s="656"/>
      <c r="I9" s="656"/>
      <c r="J9" s="656"/>
      <c r="K9" s="656"/>
      <c r="L9" s="656"/>
      <c r="M9" s="656"/>
      <c r="N9" s="656"/>
      <c r="O9" s="656"/>
      <c r="P9" s="656"/>
      <c r="Q9" s="657"/>
      <c r="R9" s="628">
        <f>SUM(R7:T8)</f>
        <v>0</v>
      </c>
      <c r="S9" s="629"/>
      <c r="T9" s="630"/>
      <c r="U9" s="628">
        <f>SUM(U7:W8)</f>
        <v>0</v>
      </c>
      <c r="V9" s="629"/>
      <c r="W9" s="630"/>
      <c r="X9" s="628">
        <f>SUM(X7:Z8)</f>
        <v>0</v>
      </c>
      <c r="Y9" s="629"/>
      <c r="Z9" s="630"/>
      <c r="AA9" s="628">
        <f t="shared" si="0"/>
        <v>0</v>
      </c>
      <c r="AB9" s="629"/>
      <c r="AC9" s="630"/>
      <c r="AD9" s="628">
        <f t="shared" si="1"/>
        <v>0</v>
      </c>
      <c r="AE9" s="629"/>
      <c r="AF9" s="630"/>
    </row>
    <row r="10" spans="1:32" s="259" customFormat="1" ht="5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4"/>
      <c r="AF10" s="344"/>
    </row>
    <row r="11" spans="1:32" s="259" customFormat="1" ht="5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45"/>
      <c r="O11" s="345"/>
      <c r="P11" s="345"/>
      <c r="Q11" s="345"/>
      <c r="R11" s="346"/>
      <c r="S11" s="346"/>
      <c r="T11" s="346"/>
      <c r="U11" s="346"/>
      <c r="V11" s="346"/>
      <c r="W11" s="346"/>
      <c r="X11" s="347"/>
      <c r="Y11" s="347"/>
      <c r="Z11" s="347"/>
      <c r="AA11" s="347"/>
      <c r="AB11" s="347"/>
      <c r="AC11" s="347"/>
      <c r="AD11" s="347"/>
      <c r="AE11" s="348"/>
      <c r="AF11" s="348"/>
    </row>
    <row r="12" spans="1:32" s="25" customFormat="1" ht="18.75" customHeight="1">
      <c r="C12" s="47" t="s">
        <v>341</v>
      </c>
    </row>
    <row r="13" spans="1:32" s="25" customFormat="1" ht="9" customHeight="1">
      <c r="AF13" s="19"/>
    </row>
    <row r="14" spans="1:32" s="259" customFormat="1" ht="25.5" customHeight="1">
      <c r="A14" s="661" t="s">
        <v>47</v>
      </c>
      <c r="B14" s="651" t="s">
        <v>121</v>
      </c>
      <c r="C14" s="652"/>
      <c r="D14" s="551" t="s">
        <v>118</v>
      </c>
      <c r="E14" s="551"/>
      <c r="F14" s="551"/>
      <c r="G14" s="551"/>
      <c r="H14" s="590" t="s">
        <v>184</v>
      </c>
      <c r="I14" s="591"/>
      <c r="J14" s="591"/>
      <c r="K14" s="591"/>
      <c r="L14" s="591"/>
      <c r="M14" s="591"/>
      <c r="N14" s="591"/>
      <c r="O14" s="592"/>
      <c r="P14" s="590" t="s">
        <v>281</v>
      </c>
      <c r="Q14" s="592"/>
      <c r="R14" s="552" t="s">
        <v>120</v>
      </c>
      <c r="S14" s="597"/>
      <c r="T14" s="597"/>
      <c r="U14" s="597"/>
      <c r="V14" s="597"/>
      <c r="W14" s="597"/>
      <c r="X14" s="597"/>
      <c r="Y14" s="597"/>
      <c r="Z14" s="553"/>
      <c r="AA14" s="551" t="s">
        <v>317</v>
      </c>
      <c r="AB14" s="544"/>
      <c r="AC14" s="544"/>
      <c r="AD14" s="551" t="s">
        <v>318</v>
      </c>
      <c r="AE14" s="544"/>
      <c r="AF14" s="544"/>
    </row>
    <row r="15" spans="1:32" s="259" customFormat="1" ht="24.95" customHeight="1">
      <c r="A15" s="661"/>
      <c r="B15" s="658"/>
      <c r="C15" s="659"/>
      <c r="D15" s="551"/>
      <c r="E15" s="551"/>
      <c r="F15" s="551"/>
      <c r="G15" s="551"/>
      <c r="H15" s="649"/>
      <c r="I15" s="662"/>
      <c r="J15" s="662"/>
      <c r="K15" s="662"/>
      <c r="L15" s="662"/>
      <c r="M15" s="662"/>
      <c r="N15" s="662"/>
      <c r="O15" s="650"/>
      <c r="P15" s="649"/>
      <c r="Q15" s="650"/>
      <c r="R15" s="590" t="s">
        <v>565</v>
      </c>
      <c r="S15" s="591"/>
      <c r="T15" s="592"/>
      <c r="U15" s="590" t="s">
        <v>563</v>
      </c>
      <c r="V15" s="591"/>
      <c r="W15" s="592"/>
      <c r="X15" s="590" t="s">
        <v>564</v>
      </c>
      <c r="Y15" s="632"/>
      <c r="Z15" s="633"/>
      <c r="AA15" s="544"/>
      <c r="AB15" s="544"/>
      <c r="AC15" s="544"/>
      <c r="AD15" s="544"/>
      <c r="AE15" s="544"/>
      <c r="AF15" s="544"/>
    </row>
    <row r="16" spans="1:32" s="259" customFormat="1" ht="21" customHeight="1">
      <c r="A16" s="661"/>
      <c r="B16" s="653"/>
      <c r="C16" s="654"/>
      <c r="D16" s="551"/>
      <c r="E16" s="551"/>
      <c r="F16" s="551"/>
      <c r="G16" s="551"/>
      <c r="H16" s="593"/>
      <c r="I16" s="594"/>
      <c r="J16" s="594"/>
      <c r="K16" s="594"/>
      <c r="L16" s="594"/>
      <c r="M16" s="594"/>
      <c r="N16" s="594"/>
      <c r="O16" s="595"/>
      <c r="P16" s="593"/>
      <c r="Q16" s="595"/>
      <c r="R16" s="593"/>
      <c r="S16" s="594"/>
      <c r="T16" s="595"/>
      <c r="U16" s="593"/>
      <c r="V16" s="594"/>
      <c r="W16" s="595"/>
      <c r="X16" s="634"/>
      <c r="Y16" s="635"/>
      <c r="Z16" s="636"/>
      <c r="AA16" s="544"/>
      <c r="AB16" s="544"/>
      <c r="AC16" s="544"/>
      <c r="AD16" s="544"/>
      <c r="AE16" s="544"/>
      <c r="AF16" s="544"/>
    </row>
    <row r="17" spans="1:33" s="259" customFormat="1" ht="23.25" customHeight="1">
      <c r="A17" s="261">
        <v>1</v>
      </c>
      <c r="B17" s="639">
        <v>2</v>
      </c>
      <c r="C17" s="640"/>
      <c r="D17" s="551">
        <v>3</v>
      </c>
      <c r="E17" s="551"/>
      <c r="F17" s="551"/>
      <c r="G17" s="551"/>
      <c r="H17" s="548">
        <v>4</v>
      </c>
      <c r="I17" s="550"/>
      <c r="J17" s="550"/>
      <c r="K17" s="550"/>
      <c r="L17" s="550"/>
      <c r="M17" s="550"/>
      <c r="N17" s="550"/>
      <c r="O17" s="549"/>
      <c r="P17" s="548">
        <v>5</v>
      </c>
      <c r="Q17" s="549"/>
      <c r="R17" s="548">
        <v>6</v>
      </c>
      <c r="S17" s="550"/>
      <c r="T17" s="549"/>
      <c r="U17" s="548">
        <v>7</v>
      </c>
      <c r="V17" s="550"/>
      <c r="W17" s="549"/>
      <c r="X17" s="548">
        <v>8</v>
      </c>
      <c r="Y17" s="550"/>
      <c r="Z17" s="549"/>
      <c r="AA17" s="548">
        <v>9</v>
      </c>
      <c r="AB17" s="550"/>
      <c r="AC17" s="549"/>
      <c r="AD17" s="548">
        <v>10</v>
      </c>
      <c r="AE17" s="550"/>
      <c r="AF17" s="549"/>
    </row>
    <row r="18" spans="1:33" s="259" customFormat="1" ht="25.5" customHeight="1">
      <c r="A18" s="262"/>
      <c r="B18" s="615"/>
      <c r="C18" s="616"/>
      <c r="D18" s="660"/>
      <c r="E18" s="660"/>
      <c r="F18" s="660"/>
      <c r="G18" s="660"/>
      <c r="H18" s="605"/>
      <c r="I18" s="606"/>
      <c r="J18" s="606"/>
      <c r="K18" s="606"/>
      <c r="L18" s="606"/>
      <c r="M18" s="606"/>
      <c r="N18" s="606"/>
      <c r="O18" s="607"/>
      <c r="P18" s="610"/>
      <c r="Q18" s="611"/>
      <c r="R18" s="579"/>
      <c r="S18" s="602"/>
      <c r="T18" s="580"/>
      <c r="U18" s="579"/>
      <c r="V18" s="602"/>
      <c r="W18" s="580"/>
      <c r="X18" s="579"/>
      <c r="Y18" s="602"/>
      <c r="Z18" s="580"/>
      <c r="AA18" s="579">
        <f>X18-U18</f>
        <v>0</v>
      </c>
      <c r="AB18" s="602"/>
      <c r="AC18" s="580"/>
      <c r="AD18" s="579">
        <f>IF(U18=0,0,X18/U18*100)</f>
        <v>0</v>
      </c>
      <c r="AE18" s="602"/>
      <c r="AF18" s="580"/>
    </row>
    <row r="19" spans="1:33" s="259" customFormat="1" ht="25.5" customHeight="1">
      <c r="A19" s="262"/>
      <c r="B19" s="615"/>
      <c r="C19" s="616"/>
      <c r="D19" s="660"/>
      <c r="E19" s="660"/>
      <c r="F19" s="660"/>
      <c r="G19" s="660"/>
      <c r="H19" s="605"/>
      <c r="I19" s="606"/>
      <c r="J19" s="606"/>
      <c r="K19" s="606"/>
      <c r="L19" s="606"/>
      <c r="M19" s="606"/>
      <c r="N19" s="606"/>
      <c r="O19" s="607"/>
      <c r="P19" s="610"/>
      <c r="Q19" s="611"/>
      <c r="R19" s="579"/>
      <c r="S19" s="602"/>
      <c r="T19" s="580"/>
      <c r="U19" s="579"/>
      <c r="V19" s="602"/>
      <c r="W19" s="580"/>
      <c r="X19" s="579"/>
      <c r="Y19" s="602"/>
      <c r="Z19" s="580"/>
      <c r="AA19" s="579">
        <f t="shared" ref="AA19:AA20" si="2">X19-U19</f>
        <v>0</v>
      </c>
      <c r="AB19" s="602"/>
      <c r="AC19" s="580"/>
      <c r="AD19" s="579">
        <f t="shared" ref="AD19:AD20" si="3">IF(U19=0,0,X19/U19*100)</f>
        <v>0</v>
      </c>
      <c r="AE19" s="602"/>
      <c r="AF19" s="580"/>
    </row>
    <row r="20" spans="1:33" s="259" customFormat="1" ht="28.5" customHeight="1">
      <c r="A20" s="655" t="s">
        <v>50</v>
      </c>
      <c r="B20" s="656"/>
      <c r="C20" s="656"/>
      <c r="D20" s="656"/>
      <c r="E20" s="656"/>
      <c r="F20" s="656"/>
      <c r="G20" s="656"/>
      <c r="H20" s="656"/>
      <c r="I20" s="656"/>
      <c r="J20" s="656"/>
      <c r="K20" s="656"/>
      <c r="L20" s="656"/>
      <c r="M20" s="656"/>
      <c r="N20" s="656"/>
      <c r="O20" s="656"/>
      <c r="P20" s="656"/>
      <c r="Q20" s="657"/>
      <c r="R20" s="583">
        <f>SUM(R18:T19)</f>
        <v>0</v>
      </c>
      <c r="S20" s="604"/>
      <c r="T20" s="584"/>
      <c r="U20" s="583">
        <f t="shared" ref="U20" si="4">SUM(U18:W19)</f>
        <v>0</v>
      </c>
      <c r="V20" s="604"/>
      <c r="W20" s="584"/>
      <c r="X20" s="583">
        <f t="shared" ref="X20" si="5">SUM(X18:Z19)</f>
        <v>0</v>
      </c>
      <c r="Y20" s="604"/>
      <c r="Z20" s="584"/>
      <c r="AA20" s="583">
        <f t="shared" si="2"/>
        <v>0</v>
      </c>
      <c r="AB20" s="604"/>
      <c r="AC20" s="584"/>
      <c r="AD20" s="583">
        <f t="shared" si="3"/>
        <v>0</v>
      </c>
      <c r="AE20" s="604"/>
      <c r="AF20" s="584"/>
    </row>
    <row r="21" spans="1:33" s="259" customFormat="1" ht="12.75" customHeight="1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38"/>
      <c r="R21" s="349"/>
      <c r="S21" s="349"/>
      <c r="T21" s="349"/>
      <c r="U21" s="349"/>
      <c r="V21" s="349"/>
      <c r="W21" s="38"/>
      <c r="X21" s="38"/>
      <c r="Y21" s="38"/>
      <c r="Z21" s="38"/>
      <c r="AA21" s="38"/>
      <c r="AB21" s="38"/>
      <c r="AC21" s="38"/>
      <c r="AD21" s="38"/>
      <c r="AE21" s="38"/>
      <c r="AF21" s="349"/>
    </row>
    <row r="22" spans="1:33" s="259" customFormat="1" ht="12.75" customHeight="1">
      <c r="A22" s="258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38"/>
      <c r="R22" s="349"/>
      <c r="S22" s="349"/>
      <c r="T22" s="349"/>
      <c r="U22" s="349"/>
      <c r="V22" s="349"/>
      <c r="W22" s="38"/>
      <c r="X22" s="38"/>
      <c r="Y22" s="38"/>
      <c r="Z22" s="38"/>
      <c r="AA22" s="38"/>
      <c r="AB22" s="38"/>
      <c r="AC22" s="38"/>
      <c r="AD22" s="38"/>
      <c r="AE22" s="38"/>
      <c r="AF22" s="349"/>
    </row>
    <row r="23" spans="1:33" s="25" customFormat="1" ht="18.75" customHeight="1">
      <c r="A23" s="46"/>
      <c r="B23" s="46"/>
      <c r="C23" s="46" t="s">
        <v>566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3" s="259" customFormat="1" ht="14.25" customHeight="1">
      <c r="A24" s="49"/>
      <c r="B24" s="49"/>
      <c r="C24" s="49"/>
      <c r="D24" s="49"/>
      <c r="E24" s="49"/>
      <c r="F24" s="49"/>
      <c r="G24" s="49"/>
      <c r="H24" s="4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49"/>
      <c r="X24" s="38"/>
      <c r="Y24" s="38"/>
      <c r="Z24" s="631"/>
      <c r="AA24" s="631"/>
      <c r="AB24" s="631"/>
      <c r="AC24" s="38"/>
      <c r="AD24" s="631" t="s">
        <v>319</v>
      </c>
      <c r="AE24" s="631"/>
      <c r="AF24" s="631"/>
    </row>
    <row r="25" spans="1:33" s="259" customFormat="1" ht="38.25" customHeight="1">
      <c r="A25" s="647" t="s">
        <v>47</v>
      </c>
      <c r="B25" s="651" t="s">
        <v>142</v>
      </c>
      <c r="C25" s="679"/>
      <c r="D25" s="679"/>
      <c r="E25" s="679"/>
      <c r="F25" s="679"/>
      <c r="G25" s="679"/>
      <c r="H25" s="679"/>
      <c r="I25" s="679"/>
      <c r="J25" s="679"/>
      <c r="K25" s="679"/>
      <c r="L25" s="652"/>
      <c r="M25" s="625" t="s">
        <v>49</v>
      </c>
      <c r="N25" s="626"/>
      <c r="O25" s="626"/>
      <c r="P25" s="627"/>
      <c r="Q25" s="625" t="s">
        <v>600</v>
      </c>
      <c r="R25" s="626"/>
      <c r="S25" s="626"/>
      <c r="T25" s="627"/>
      <c r="U25" s="625" t="s">
        <v>166</v>
      </c>
      <c r="V25" s="626"/>
      <c r="W25" s="626"/>
      <c r="X25" s="627"/>
      <c r="Y25" s="625" t="s">
        <v>605</v>
      </c>
      <c r="Z25" s="626"/>
      <c r="AA25" s="626"/>
      <c r="AB25" s="627"/>
      <c r="AC25" s="625" t="s">
        <v>50</v>
      </c>
      <c r="AD25" s="626"/>
      <c r="AE25" s="626"/>
      <c r="AF25" s="627"/>
    </row>
    <row r="26" spans="1:33" s="259" customFormat="1" ht="34.5" customHeight="1">
      <c r="A26" s="677"/>
      <c r="B26" s="658"/>
      <c r="C26" s="680"/>
      <c r="D26" s="680"/>
      <c r="E26" s="680"/>
      <c r="F26" s="680"/>
      <c r="G26" s="680"/>
      <c r="H26" s="680"/>
      <c r="I26" s="680"/>
      <c r="J26" s="680"/>
      <c r="K26" s="680"/>
      <c r="L26" s="659"/>
      <c r="M26" s="608" t="s">
        <v>140</v>
      </c>
      <c r="N26" s="608" t="s">
        <v>141</v>
      </c>
      <c r="O26" s="608" t="s">
        <v>151</v>
      </c>
      <c r="P26" s="608" t="s">
        <v>152</v>
      </c>
      <c r="Q26" s="608" t="s">
        <v>140</v>
      </c>
      <c r="R26" s="608" t="s">
        <v>141</v>
      </c>
      <c r="S26" s="608" t="s">
        <v>151</v>
      </c>
      <c r="T26" s="608" t="s">
        <v>152</v>
      </c>
      <c r="U26" s="608" t="s">
        <v>140</v>
      </c>
      <c r="V26" s="608" t="s">
        <v>141</v>
      </c>
      <c r="W26" s="608" t="s">
        <v>151</v>
      </c>
      <c r="X26" s="608" t="s">
        <v>152</v>
      </c>
      <c r="Y26" s="608" t="s">
        <v>140</v>
      </c>
      <c r="Z26" s="608" t="s">
        <v>141</v>
      </c>
      <c r="AA26" s="608" t="s">
        <v>151</v>
      </c>
      <c r="AB26" s="608" t="s">
        <v>152</v>
      </c>
      <c r="AC26" s="608" t="s">
        <v>140</v>
      </c>
      <c r="AD26" s="608" t="s">
        <v>141</v>
      </c>
      <c r="AE26" s="608" t="s">
        <v>151</v>
      </c>
      <c r="AF26" s="608" t="s">
        <v>152</v>
      </c>
    </row>
    <row r="27" spans="1:33" s="259" customFormat="1" ht="15" customHeight="1">
      <c r="A27" s="648"/>
      <c r="B27" s="653"/>
      <c r="C27" s="681"/>
      <c r="D27" s="681"/>
      <c r="E27" s="681"/>
      <c r="F27" s="681"/>
      <c r="G27" s="681"/>
      <c r="H27" s="681"/>
      <c r="I27" s="681"/>
      <c r="J27" s="681"/>
      <c r="K27" s="681"/>
      <c r="L27" s="654"/>
      <c r="M27" s="609"/>
      <c r="N27" s="609"/>
      <c r="O27" s="609"/>
      <c r="P27" s="609"/>
      <c r="Q27" s="609"/>
      <c r="R27" s="609"/>
      <c r="S27" s="609"/>
      <c r="T27" s="609"/>
      <c r="U27" s="609"/>
      <c r="V27" s="609"/>
      <c r="W27" s="609"/>
      <c r="X27" s="609"/>
      <c r="Y27" s="609"/>
      <c r="Z27" s="609"/>
      <c r="AA27" s="609"/>
      <c r="AB27" s="609"/>
      <c r="AC27" s="609"/>
      <c r="AD27" s="609"/>
      <c r="AE27" s="609"/>
      <c r="AF27" s="609"/>
    </row>
    <row r="28" spans="1:33" s="259" customFormat="1" ht="27.75" customHeight="1">
      <c r="A28" s="262">
        <v>1</v>
      </c>
      <c r="B28" s="663">
        <v>2</v>
      </c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350">
        <v>3</v>
      </c>
      <c r="N28" s="350">
        <v>4</v>
      </c>
      <c r="O28" s="350">
        <v>5</v>
      </c>
      <c r="P28" s="350">
        <v>6</v>
      </c>
      <c r="Q28" s="350">
        <v>7</v>
      </c>
      <c r="R28" s="350">
        <v>8</v>
      </c>
      <c r="S28" s="350">
        <v>9</v>
      </c>
      <c r="T28" s="350">
        <v>10</v>
      </c>
      <c r="U28" s="350">
        <v>11</v>
      </c>
      <c r="V28" s="350">
        <v>12</v>
      </c>
      <c r="W28" s="350">
        <v>13</v>
      </c>
      <c r="X28" s="350">
        <v>14</v>
      </c>
      <c r="Y28" s="350">
        <v>15</v>
      </c>
      <c r="Z28" s="350">
        <v>16</v>
      </c>
      <c r="AA28" s="350">
        <v>17</v>
      </c>
      <c r="AB28" s="350">
        <v>18</v>
      </c>
      <c r="AC28" s="350">
        <v>19</v>
      </c>
      <c r="AD28" s="350">
        <v>20</v>
      </c>
      <c r="AE28" s="350">
        <v>21</v>
      </c>
      <c r="AF28" s="350">
        <v>22</v>
      </c>
    </row>
    <row r="29" spans="1:33" s="89" customFormat="1" ht="24.75" customHeight="1">
      <c r="A29" s="146"/>
      <c r="B29" s="667" t="s">
        <v>539</v>
      </c>
      <c r="C29" s="668"/>
      <c r="D29" s="668"/>
      <c r="E29" s="668"/>
      <c r="F29" s="668"/>
      <c r="G29" s="668"/>
      <c r="H29" s="668"/>
      <c r="I29" s="668"/>
      <c r="J29" s="668"/>
      <c r="K29" s="668"/>
      <c r="L29" s="669"/>
      <c r="M29" s="373"/>
      <c r="N29" s="373"/>
      <c r="O29" s="373">
        <f>N29-M29</f>
        <v>0</v>
      </c>
      <c r="P29" s="374">
        <f>IF(M29=0,0,N29/M29*100)</f>
        <v>0</v>
      </c>
      <c r="Q29" s="373">
        <f>Q36</f>
        <v>98</v>
      </c>
      <c r="R29" s="373">
        <f>R36</f>
        <v>98</v>
      </c>
      <c r="S29" s="373">
        <f>R29-Q29</f>
        <v>0</v>
      </c>
      <c r="T29" s="374">
        <f>IF(Q29=0,0,R29/Q29*100)</f>
        <v>100</v>
      </c>
      <c r="U29" s="373">
        <f>SUM(U30:U38)</f>
        <v>1205</v>
      </c>
      <c r="V29" s="373">
        <f>SUM(V30:V38)</f>
        <v>931</v>
      </c>
      <c r="W29" s="373">
        <f>V29-U29</f>
        <v>-274</v>
      </c>
      <c r="X29" s="374">
        <f>IF(U29=0,0,V29/U29*100)</f>
        <v>77.261410788381752</v>
      </c>
      <c r="Y29" s="374"/>
      <c r="Z29" s="373">
        <f>SUM(Z34:Z38)</f>
        <v>791</v>
      </c>
      <c r="AA29" s="373">
        <f>Z29-Y29</f>
        <v>791</v>
      </c>
      <c r="AB29" s="374">
        <f>IF(Y29=0,0,Z29/Y29*100)</f>
        <v>0</v>
      </c>
      <c r="AC29" s="374">
        <f>SUM(M29,Q29,U29,Y29)</f>
        <v>1303</v>
      </c>
      <c r="AD29" s="374">
        <f>SUM(N29,R29,V29,Z29)</f>
        <v>1820</v>
      </c>
      <c r="AE29" s="373">
        <f>AD29-AC29</f>
        <v>517</v>
      </c>
      <c r="AF29" s="374">
        <f>IF(AC29=0,0,AD29/AC29*100)</f>
        <v>139.67766692248657</v>
      </c>
      <c r="AG29" s="299"/>
    </row>
    <row r="30" spans="1:33" s="144" customFormat="1" ht="24.75" customHeight="1">
      <c r="A30" s="145"/>
      <c r="B30" s="670" t="s">
        <v>511</v>
      </c>
      <c r="C30" s="671"/>
      <c r="D30" s="671"/>
      <c r="E30" s="671"/>
      <c r="F30" s="671"/>
      <c r="G30" s="671"/>
      <c r="H30" s="671"/>
      <c r="I30" s="671"/>
      <c r="J30" s="671"/>
      <c r="K30" s="671"/>
      <c r="L30" s="672"/>
      <c r="M30" s="375"/>
      <c r="N30" s="375"/>
      <c r="O30" s="375"/>
      <c r="P30" s="339"/>
      <c r="Q30" s="375"/>
      <c r="R30" s="375"/>
      <c r="S30" s="375"/>
      <c r="T30" s="339"/>
      <c r="U30" s="375">
        <v>380</v>
      </c>
      <c r="V30" s="339">
        <v>868</v>
      </c>
      <c r="W30" s="375">
        <f>V30-U30</f>
        <v>488</v>
      </c>
      <c r="X30" s="339">
        <f>IF(U30=0,0,V30/U30*100)</f>
        <v>228.42105263157896</v>
      </c>
      <c r="Y30" s="339"/>
      <c r="Z30" s="339"/>
      <c r="AA30" s="375"/>
      <c r="AB30" s="374">
        <f t="shared" ref="AB30:AB48" si="6">IF(Y30=0,0,Z30/Y30*100)</f>
        <v>0</v>
      </c>
      <c r="AC30" s="374">
        <f>SUM(M30,Q30,U30,Y30)</f>
        <v>380</v>
      </c>
      <c r="AD30" s="374">
        <f>SUM(N30,R30,V30,Z30)</f>
        <v>868</v>
      </c>
      <c r="AE30" s="373">
        <f>AD30-AC30</f>
        <v>488</v>
      </c>
      <c r="AF30" s="374">
        <f>IF(AC30=0,0,AD30/AC30*100)</f>
        <v>228.42105263157896</v>
      </c>
      <c r="AG30" s="290"/>
    </row>
    <row r="31" spans="1:33" s="431" customFormat="1" ht="24.75" customHeight="1">
      <c r="A31" s="432"/>
      <c r="B31" s="670" t="s">
        <v>568</v>
      </c>
      <c r="C31" s="671"/>
      <c r="D31" s="671"/>
      <c r="E31" s="671"/>
      <c r="F31" s="671"/>
      <c r="G31" s="671"/>
      <c r="H31" s="671"/>
      <c r="I31" s="671"/>
      <c r="J31" s="671"/>
      <c r="K31" s="671"/>
      <c r="L31" s="672"/>
      <c r="M31" s="375"/>
      <c r="N31" s="375"/>
      <c r="O31" s="375"/>
      <c r="P31" s="339"/>
      <c r="Q31" s="375"/>
      <c r="R31" s="375"/>
      <c r="S31" s="375"/>
      <c r="T31" s="339"/>
      <c r="U31" s="375">
        <v>145</v>
      </c>
      <c r="V31" s="339"/>
      <c r="W31" s="375"/>
      <c r="X31" s="339"/>
      <c r="Y31" s="339"/>
      <c r="Z31" s="339"/>
      <c r="AA31" s="375"/>
      <c r="AB31" s="374">
        <f t="shared" si="6"/>
        <v>0</v>
      </c>
      <c r="AC31" s="374"/>
      <c r="AD31" s="374"/>
      <c r="AE31" s="373">
        <f t="shared" ref="AE31:AE48" si="7">AD31-AC31</f>
        <v>0</v>
      </c>
      <c r="AF31" s="374">
        <f t="shared" ref="AF31:AF48" si="8">IF(AC31=0,0,AD31/AC31*100)</f>
        <v>0</v>
      </c>
      <c r="AG31" s="290"/>
    </row>
    <row r="32" spans="1:33" s="431" customFormat="1" ht="24.75" customHeight="1">
      <c r="A32" s="432"/>
      <c r="B32" s="670" t="s">
        <v>569</v>
      </c>
      <c r="C32" s="671"/>
      <c r="D32" s="671"/>
      <c r="E32" s="671"/>
      <c r="F32" s="671"/>
      <c r="G32" s="671"/>
      <c r="H32" s="671"/>
      <c r="I32" s="671"/>
      <c r="J32" s="671"/>
      <c r="K32" s="671"/>
      <c r="L32" s="672"/>
      <c r="M32" s="375"/>
      <c r="N32" s="375"/>
      <c r="O32" s="375"/>
      <c r="P32" s="339"/>
      <c r="Q32" s="375"/>
      <c r="R32" s="375"/>
      <c r="S32" s="375"/>
      <c r="T32" s="339"/>
      <c r="U32" s="375">
        <v>130</v>
      </c>
      <c r="V32" s="339"/>
      <c r="W32" s="375"/>
      <c r="X32" s="339"/>
      <c r="Y32" s="339"/>
      <c r="Z32" s="339"/>
      <c r="AA32" s="375"/>
      <c r="AB32" s="374">
        <f t="shared" si="6"/>
        <v>0</v>
      </c>
      <c r="AC32" s="374"/>
      <c r="AD32" s="374"/>
      <c r="AE32" s="373">
        <f t="shared" si="7"/>
        <v>0</v>
      </c>
      <c r="AF32" s="374">
        <f t="shared" si="8"/>
        <v>0</v>
      </c>
      <c r="AG32" s="290"/>
    </row>
    <row r="33" spans="1:33" s="431" customFormat="1" ht="24.75" customHeight="1">
      <c r="A33" s="432"/>
      <c r="B33" s="670" t="s">
        <v>570</v>
      </c>
      <c r="C33" s="671"/>
      <c r="D33" s="671"/>
      <c r="E33" s="671"/>
      <c r="F33" s="671"/>
      <c r="G33" s="671"/>
      <c r="H33" s="671"/>
      <c r="I33" s="671"/>
      <c r="J33" s="671"/>
      <c r="K33" s="671"/>
      <c r="L33" s="672"/>
      <c r="M33" s="375"/>
      <c r="N33" s="375"/>
      <c r="O33" s="375"/>
      <c r="P33" s="339"/>
      <c r="Q33" s="375"/>
      <c r="R33" s="375"/>
      <c r="S33" s="375"/>
      <c r="T33" s="339"/>
      <c r="U33" s="375">
        <v>550</v>
      </c>
      <c r="V33" s="339"/>
      <c r="W33" s="375"/>
      <c r="X33" s="339"/>
      <c r="Y33" s="339"/>
      <c r="Z33" s="339"/>
      <c r="AA33" s="375"/>
      <c r="AB33" s="374">
        <f t="shared" si="6"/>
        <v>0</v>
      </c>
      <c r="AC33" s="374"/>
      <c r="AD33" s="374"/>
      <c r="AE33" s="373">
        <f t="shared" si="7"/>
        <v>0</v>
      </c>
      <c r="AF33" s="374">
        <f t="shared" si="8"/>
        <v>0</v>
      </c>
      <c r="AG33" s="290"/>
    </row>
    <row r="34" spans="1:33" s="144" customFormat="1" ht="24.75" customHeight="1">
      <c r="A34" s="145"/>
      <c r="B34" s="670" t="s">
        <v>572</v>
      </c>
      <c r="C34" s="671"/>
      <c r="D34" s="671"/>
      <c r="E34" s="671"/>
      <c r="F34" s="671"/>
      <c r="G34" s="671"/>
      <c r="H34" s="671"/>
      <c r="I34" s="671"/>
      <c r="J34" s="671"/>
      <c r="K34" s="671"/>
      <c r="L34" s="672"/>
      <c r="M34" s="375"/>
      <c r="N34" s="375"/>
      <c r="O34" s="375"/>
      <c r="P34" s="339"/>
      <c r="Q34" s="375"/>
      <c r="R34" s="375"/>
      <c r="S34" s="375"/>
      <c r="T34" s="339"/>
      <c r="U34" s="375"/>
      <c r="V34" s="339">
        <v>36</v>
      </c>
      <c r="W34" s="375">
        <f t="shared" ref="W34:W42" si="9">V34-U34</f>
        <v>36</v>
      </c>
      <c r="X34" s="339">
        <f t="shared" ref="X34:X48" si="10">IF(U34=0,0,V34/U34*100)</f>
        <v>0</v>
      </c>
      <c r="Y34" s="339"/>
      <c r="Z34" s="339"/>
      <c r="AA34" s="375"/>
      <c r="AB34" s="374">
        <f t="shared" si="6"/>
        <v>0</v>
      </c>
      <c r="AC34" s="374">
        <f t="shared" ref="AC34:AC48" si="11">SUM(M34,Q34,U34,Y34)</f>
        <v>0</v>
      </c>
      <c r="AD34" s="374">
        <f t="shared" ref="AD34:AD48" si="12">SUM(N34,R34,V34,Z34)</f>
        <v>36</v>
      </c>
      <c r="AE34" s="373">
        <f t="shared" si="7"/>
        <v>36</v>
      </c>
      <c r="AF34" s="374">
        <f t="shared" si="8"/>
        <v>0</v>
      </c>
      <c r="AG34" s="290"/>
    </row>
    <row r="35" spans="1:33" s="144" customFormat="1" ht="24.75" customHeight="1">
      <c r="A35" s="145"/>
      <c r="B35" s="670" t="s">
        <v>573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2"/>
      <c r="M35" s="375"/>
      <c r="N35" s="375"/>
      <c r="O35" s="375"/>
      <c r="P35" s="339"/>
      <c r="Q35" s="375"/>
      <c r="R35" s="375"/>
      <c r="S35" s="375"/>
      <c r="T35" s="339"/>
      <c r="U35" s="375"/>
      <c r="V35" s="339">
        <v>27</v>
      </c>
      <c r="W35" s="375">
        <f t="shared" si="9"/>
        <v>27</v>
      </c>
      <c r="X35" s="339">
        <f t="shared" si="10"/>
        <v>0</v>
      </c>
      <c r="Y35" s="339"/>
      <c r="Z35" s="339"/>
      <c r="AA35" s="375"/>
      <c r="AB35" s="374">
        <f t="shared" si="6"/>
        <v>0</v>
      </c>
      <c r="AC35" s="374">
        <f t="shared" si="11"/>
        <v>0</v>
      </c>
      <c r="AD35" s="374">
        <f t="shared" si="12"/>
        <v>27</v>
      </c>
      <c r="AE35" s="373">
        <f t="shared" si="7"/>
        <v>27</v>
      </c>
      <c r="AF35" s="374">
        <f t="shared" si="8"/>
        <v>0</v>
      </c>
      <c r="AG35" s="290"/>
    </row>
    <row r="36" spans="1:33" s="144" customFormat="1" ht="39" customHeight="1">
      <c r="A36" s="145"/>
      <c r="B36" s="689" t="s">
        <v>577</v>
      </c>
      <c r="C36" s="690"/>
      <c r="D36" s="690"/>
      <c r="E36" s="690"/>
      <c r="F36" s="690"/>
      <c r="G36" s="690"/>
      <c r="H36" s="690"/>
      <c r="I36" s="690"/>
      <c r="J36" s="690"/>
      <c r="K36" s="690"/>
      <c r="L36" s="691"/>
      <c r="M36" s="375"/>
      <c r="N36" s="375"/>
      <c r="O36" s="375"/>
      <c r="P36" s="339"/>
      <c r="Q36" s="375">
        <v>98</v>
      </c>
      <c r="R36" s="375">
        <v>98</v>
      </c>
      <c r="S36" s="375"/>
      <c r="T36" s="339"/>
      <c r="U36" s="375"/>
      <c r="V36" s="339"/>
      <c r="W36" s="375">
        <f t="shared" si="9"/>
        <v>0</v>
      </c>
      <c r="X36" s="339">
        <f t="shared" si="10"/>
        <v>0</v>
      </c>
      <c r="Y36" s="339"/>
      <c r="Z36" s="339"/>
      <c r="AA36" s="375"/>
      <c r="AB36" s="374">
        <f t="shared" si="6"/>
        <v>0</v>
      </c>
      <c r="AC36" s="374">
        <f t="shared" si="11"/>
        <v>98</v>
      </c>
      <c r="AD36" s="374">
        <f t="shared" si="12"/>
        <v>98</v>
      </c>
      <c r="AE36" s="373">
        <f t="shared" si="7"/>
        <v>0</v>
      </c>
      <c r="AF36" s="374">
        <f t="shared" si="8"/>
        <v>100</v>
      </c>
      <c r="AG36" s="290"/>
    </row>
    <row r="37" spans="1:33" s="358" customFormat="1" ht="24.75" customHeight="1">
      <c r="A37" s="359"/>
      <c r="B37" s="670" t="s">
        <v>578</v>
      </c>
      <c r="C37" s="671"/>
      <c r="D37" s="671"/>
      <c r="E37" s="671"/>
      <c r="F37" s="671"/>
      <c r="G37" s="671"/>
      <c r="H37" s="671"/>
      <c r="I37" s="671"/>
      <c r="J37" s="671"/>
      <c r="K37" s="671"/>
      <c r="L37" s="672"/>
      <c r="M37" s="375"/>
      <c r="N37" s="375"/>
      <c r="O37" s="375"/>
      <c r="P37" s="339"/>
      <c r="Q37" s="375"/>
      <c r="R37" s="375"/>
      <c r="S37" s="375"/>
      <c r="T37" s="339"/>
      <c r="U37" s="375"/>
      <c r="V37" s="339"/>
      <c r="W37" s="375"/>
      <c r="X37" s="339"/>
      <c r="Y37" s="339"/>
      <c r="Z37" s="339">
        <v>58</v>
      </c>
      <c r="AA37" s="375">
        <f>Z37-Y37</f>
        <v>58</v>
      </c>
      <c r="AB37" s="374">
        <f t="shared" si="6"/>
        <v>0</v>
      </c>
      <c r="AC37" s="374">
        <f t="shared" si="11"/>
        <v>0</v>
      </c>
      <c r="AD37" s="374">
        <f t="shared" si="12"/>
        <v>58</v>
      </c>
      <c r="AE37" s="373">
        <f t="shared" si="7"/>
        <v>58</v>
      </c>
      <c r="AF37" s="374">
        <f t="shared" si="8"/>
        <v>0</v>
      </c>
      <c r="AG37" s="290"/>
    </row>
    <row r="38" spans="1:33" s="358" customFormat="1" ht="24.75" customHeight="1">
      <c r="A38" s="359"/>
      <c r="B38" s="670" t="s">
        <v>579</v>
      </c>
      <c r="C38" s="671"/>
      <c r="D38" s="671"/>
      <c r="E38" s="671"/>
      <c r="F38" s="671"/>
      <c r="G38" s="671"/>
      <c r="H38" s="671"/>
      <c r="I38" s="671"/>
      <c r="J38" s="671"/>
      <c r="K38" s="671"/>
      <c r="L38" s="672"/>
      <c r="M38" s="375"/>
      <c r="N38" s="375"/>
      <c r="O38" s="375"/>
      <c r="P38" s="339"/>
      <c r="Q38" s="375"/>
      <c r="R38" s="375"/>
      <c r="S38" s="375"/>
      <c r="T38" s="339"/>
      <c r="U38" s="375"/>
      <c r="V38" s="339"/>
      <c r="W38" s="375"/>
      <c r="X38" s="339"/>
      <c r="Y38" s="339"/>
      <c r="Z38" s="339">
        <v>733</v>
      </c>
      <c r="AA38" s="375">
        <f>Z38-Y38</f>
        <v>733</v>
      </c>
      <c r="AB38" s="374">
        <f t="shared" si="6"/>
        <v>0</v>
      </c>
      <c r="AC38" s="374">
        <f t="shared" si="11"/>
        <v>0</v>
      </c>
      <c r="AD38" s="374">
        <f t="shared" si="12"/>
        <v>733</v>
      </c>
      <c r="AE38" s="373">
        <f t="shared" si="7"/>
        <v>733</v>
      </c>
      <c r="AF38" s="374">
        <f t="shared" si="8"/>
        <v>0</v>
      </c>
      <c r="AG38" s="290"/>
    </row>
    <row r="39" spans="1:33" s="89" customFormat="1" ht="24.75" customHeight="1">
      <c r="A39" s="146"/>
      <c r="B39" s="667" t="s">
        <v>28</v>
      </c>
      <c r="C39" s="668"/>
      <c r="D39" s="668"/>
      <c r="E39" s="668"/>
      <c r="F39" s="668"/>
      <c r="G39" s="668"/>
      <c r="H39" s="668"/>
      <c r="I39" s="668"/>
      <c r="J39" s="668"/>
      <c r="K39" s="668"/>
      <c r="L39" s="669"/>
      <c r="M39" s="373"/>
      <c r="N39" s="373"/>
      <c r="O39" s="373"/>
      <c r="P39" s="374"/>
      <c r="Q39" s="373"/>
      <c r="R39" s="373"/>
      <c r="S39" s="373"/>
      <c r="T39" s="374"/>
      <c r="U39" s="373">
        <f>SUM(U40:U44)</f>
        <v>20</v>
      </c>
      <c r="V39" s="373">
        <f>SUM(V40:V44)</f>
        <v>47</v>
      </c>
      <c r="W39" s="373">
        <f>V39-U39</f>
        <v>27</v>
      </c>
      <c r="X39" s="374">
        <f t="shared" si="10"/>
        <v>235</v>
      </c>
      <c r="Y39" s="374"/>
      <c r="Z39" s="373">
        <f>SUM(Z41:Z45)</f>
        <v>12</v>
      </c>
      <c r="AA39" s="373">
        <f t="shared" ref="AA39:AA48" si="13">Z39-Y39</f>
        <v>12</v>
      </c>
      <c r="AB39" s="374">
        <f t="shared" si="6"/>
        <v>0</v>
      </c>
      <c r="AC39" s="374">
        <f>SUM(M39,Q39,U39,Y39)</f>
        <v>20</v>
      </c>
      <c r="AD39" s="374">
        <f t="shared" si="12"/>
        <v>59</v>
      </c>
      <c r="AE39" s="373">
        <f t="shared" si="7"/>
        <v>39</v>
      </c>
      <c r="AF39" s="374">
        <f t="shared" si="8"/>
        <v>295</v>
      </c>
      <c r="AG39" s="299"/>
    </row>
    <row r="40" spans="1:33" s="89" customFormat="1" ht="24.75" customHeight="1">
      <c r="A40" s="146"/>
      <c r="B40" s="692" t="s">
        <v>535</v>
      </c>
      <c r="C40" s="668"/>
      <c r="D40" s="668"/>
      <c r="E40" s="668"/>
      <c r="F40" s="668"/>
      <c r="G40" s="668"/>
      <c r="H40" s="668"/>
      <c r="I40" s="668"/>
      <c r="J40" s="668"/>
      <c r="K40" s="668"/>
      <c r="L40" s="669"/>
      <c r="M40" s="373"/>
      <c r="N40" s="373"/>
      <c r="O40" s="373"/>
      <c r="P40" s="374"/>
      <c r="Q40" s="373"/>
      <c r="R40" s="373"/>
      <c r="S40" s="373"/>
      <c r="T40" s="374"/>
      <c r="U40" s="375">
        <v>20</v>
      </c>
      <c r="V40" s="375">
        <v>0</v>
      </c>
      <c r="W40" s="375">
        <f>V40-U40</f>
        <v>-20</v>
      </c>
      <c r="X40" s="374">
        <f t="shared" si="10"/>
        <v>0</v>
      </c>
      <c r="Y40" s="374"/>
      <c r="Z40" s="373"/>
      <c r="AA40" s="375">
        <f t="shared" si="13"/>
        <v>0</v>
      </c>
      <c r="AB40" s="374">
        <f t="shared" si="6"/>
        <v>0</v>
      </c>
      <c r="AC40" s="374">
        <f t="shared" si="11"/>
        <v>20</v>
      </c>
      <c r="AD40" s="374">
        <f t="shared" ref="AD40" si="14">SUM(N40,R40,V40,Z40)</f>
        <v>0</v>
      </c>
      <c r="AE40" s="373">
        <f t="shared" si="7"/>
        <v>-20</v>
      </c>
      <c r="AF40" s="374">
        <f t="shared" si="8"/>
        <v>0</v>
      </c>
      <c r="AG40" s="299"/>
    </row>
    <row r="41" spans="1:33" s="144" customFormat="1" ht="24.75" customHeight="1">
      <c r="A41" s="145"/>
      <c r="B41" s="670" t="s">
        <v>574</v>
      </c>
      <c r="C41" s="671"/>
      <c r="D41" s="671"/>
      <c r="E41" s="671"/>
      <c r="F41" s="671"/>
      <c r="G41" s="671"/>
      <c r="H41" s="671"/>
      <c r="I41" s="671"/>
      <c r="J41" s="671"/>
      <c r="K41" s="671"/>
      <c r="L41" s="672"/>
      <c r="M41" s="375"/>
      <c r="N41" s="375"/>
      <c r="O41" s="375"/>
      <c r="P41" s="339"/>
      <c r="Q41" s="375"/>
      <c r="R41" s="375"/>
      <c r="S41" s="375"/>
      <c r="T41" s="339"/>
      <c r="U41" s="375"/>
      <c r="V41" s="376">
        <v>12</v>
      </c>
      <c r="W41" s="375">
        <f>V41-U41</f>
        <v>12</v>
      </c>
      <c r="X41" s="374">
        <f t="shared" si="10"/>
        <v>0</v>
      </c>
      <c r="Y41" s="339"/>
      <c r="Z41" s="339"/>
      <c r="AA41" s="375">
        <f t="shared" si="13"/>
        <v>0</v>
      </c>
      <c r="AB41" s="374">
        <f t="shared" si="6"/>
        <v>0</v>
      </c>
      <c r="AC41" s="374">
        <f t="shared" si="11"/>
        <v>0</v>
      </c>
      <c r="AD41" s="374">
        <f t="shared" si="12"/>
        <v>12</v>
      </c>
      <c r="AE41" s="373">
        <f t="shared" si="7"/>
        <v>12</v>
      </c>
      <c r="AF41" s="374">
        <f t="shared" si="8"/>
        <v>0</v>
      </c>
      <c r="AG41" s="290"/>
    </row>
    <row r="42" spans="1:33" s="144" customFormat="1" ht="24.75" customHeight="1">
      <c r="A42" s="145"/>
      <c r="B42" s="670" t="s">
        <v>580</v>
      </c>
      <c r="C42" s="671"/>
      <c r="D42" s="671"/>
      <c r="E42" s="671"/>
      <c r="F42" s="671"/>
      <c r="G42" s="671"/>
      <c r="H42" s="671"/>
      <c r="I42" s="671"/>
      <c r="J42" s="671"/>
      <c r="K42" s="671"/>
      <c r="L42" s="672"/>
      <c r="M42" s="375"/>
      <c r="N42" s="375"/>
      <c r="O42" s="375"/>
      <c r="P42" s="339"/>
      <c r="Q42" s="375"/>
      <c r="R42" s="375"/>
      <c r="S42" s="375"/>
      <c r="T42" s="339"/>
      <c r="U42" s="375"/>
      <c r="V42" s="376">
        <v>12</v>
      </c>
      <c r="W42" s="375">
        <f t="shared" si="9"/>
        <v>12</v>
      </c>
      <c r="X42" s="374">
        <f t="shared" si="10"/>
        <v>0</v>
      </c>
      <c r="Y42" s="339"/>
      <c r="Z42" s="339"/>
      <c r="AA42" s="375">
        <f t="shared" si="13"/>
        <v>0</v>
      </c>
      <c r="AB42" s="374">
        <f t="shared" si="6"/>
        <v>0</v>
      </c>
      <c r="AC42" s="374">
        <f t="shared" si="11"/>
        <v>0</v>
      </c>
      <c r="AD42" s="374">
        <f t="shared" si="12"/>
        <v>12</v>
      </c>
      <c r="AE42" s="373">
        <f t="shared" si="7"/>
        <v>12</v>
      </c>
      <c r="AF42" s="374">
        <f t="shared" si="8"/>
        <v>0</v>
      </c>
      <c r="AG42" s="290"/>
    </row>
    <row r="43" spans="1:33" s="125" customFormat="1" ht="24.75" customHeight="1">
      <c r="A43" s="126"/>
      <c r="B43" s="670" t="s">
        <v>575</v>
      </c>
      <c r="C43" s="671"/>
      <c r="D43" s="671"/>
      <c r="E43" s="671"/>
      <c r="F43" s="671"/>
      <c r="G43" s="671"/>
      <c r="H43" s="671"/>
      <c r="I43" s="671"/>
      <c r="J43" s="671"/>
      <c r="K43" s="671"/>
      <c r="L43" s="672"/>
      <c r="M43" s="375"/>
      <c r="N43" s="375"/>
      <c r="O43" s="375">
        <f t="shared" ref="O43:O49" si="15">N43-M43</f>
        <v>0</v>
      </c>
      <c r="P43" s="339">
        <f t="shared" ref="P43:P49" si="16">IF(M43=0,0,N43/M43*100)</f>
        <v>0</v>
      </c>
      <c r="Q43" s="375"/>
      <c r="R43" s="375"/>
      <c r="S43" s="375">
        <f t="shared" ref="S43:S49" si="17">R43-Q43</f>
        <v>0</v>
      </c>
      <c r="T43" s="339">
        <f t="shared" ref="T43:T49" si="18">IF(Q43=0,0,R43/Q43*100)</f>
        <v>0</v>
      </c>
      <c r="U43" s="375"/>
      <c r="V43" s="376">
        <v>17</v>
      </c>
      <c r="W43" s="375">
        <f t="shared" ref="W43:W48" si="19">V43-U43</f>
        <v>17</v>
      </c>
      <c r="X43" s="374">
        <f t="shared" si="10"/>
        <v>0</v>
      </c>
      <c r="Y43" s="339"/>
      <c r="Z43" s="339"/>
      <c r="AA43" s="375">
        <f t="shared" si="13"/>
        <v>0</v>
      </c>
      <c r="AB43" s="374">
        <f t="shared" si="6"/>
        <v>0</v>
      </c>
      <c r="AC43" s="374">
        <f t="shared" si="11"/>
        <v>0</v>
      </c>
      <c r="AD43" s="374">
        <f t="shared" si="12"/>
        <v>17</v>
      </c>
      <c r="AE43" s="373">
        <f t="shared" si="7"/>
        <v>17</v>
      </c>
      <c r="AF43" s="374">
        <f t="shared" si="8"/>
        <v>0</v>
      </c>
      <c r="AG43" s="290"/>
    </row>
    <row r="44" spans="1:33" s="144" customFormat="1" ht="24.75" customHeight="1">
      <c r="A44" s="145"/>
      <c r="B44" s="670" t="s">
        <v>576</v>
      </c>
      <c r="C44" s="671"/>
      <c r="D44" s="671"/>
      <c r="E44" s="671"/>
      <c r="F44" s="671"/>
      <c r="G44" s="671"/>
      <c r="H44" s="671"/>
      <c r="I44" s="671"/>
      <c r="J44" s="671"/>
      <c r="K44" s="671"/>
      <c r="L44" s="672"/>
      <c r="M44" s="375"/>
      <c r="N44" s="375"/>
      <c r="O44" s="375"/>
      <c r="P44" s="339"/>
      <c r="Q44" s="375"/>
      <c r="R44" s="375"/>
      <c r="S44" s="375"/>
      <c r="T44" s="339"/>
      <c r="U44" s="375"/>
      <c r="V44" s="376">
        <v>6</v>
      </c>
      <c r="W44" s="375">
        <f t="shared" si="19"/>
        <v>6</v>
      </c>
      <c r="X44" s="374">
        <f t="shared" si="10"/>
        <v>0</v>
      </c>
      <c r="Y44" s="339"/>
      <c r="Z44" s="339"/>
      <c r="AA44" s="375">
        <f t="shared" si="13"/>
        <v>0</v>
      </c>
      <c r="AB44" s="374">
        <f t="shared" si="6"/>
        <v>0</v>
      </c>
      <c r="AC44" s="374">
        <f t="shared" si="11"/>
        <v>0</v>
      </c>
      <c r="AD44" s="374">
        <f t="shared" si="12"/>
        <v>6</v>
      </c>
      <c r="AE44" s="373">
        <f t="shared" si="7"/>
        <v>6</v>
      </c>
      <c r="AF44" s="374">
        <f t="shared" si="8"/>
        <v>0</v>
      </c>
      <c r="AG44" s="290"/>
    </row>
    <row r="45" spans="1:33" s="144" customFormat="1" ht="24.75" customHeight="1">
      <c r="A45" s="145"/>
      <c r="B45" s="670" t="s">
        <v>599</v>
      </c>
      <c r="C45" s="671"/>
      <c r="D45" s="671"/>
      <c r="E45" s="671"/>
      <c r="F45" s="671"/>
      <c r="G45" s="671"/>
      <c r="H45" s="671"/>
      <c r="I45" s="671"/>
      <c r="J45" s="671"/>
      <c r="K45" s="671"/>
      <c r="L45" s="672"/>
      <c r="M45" s="375"/>
      <c r="N45" s="375"/>
      <c r="O45" s="375"/>
      <c r="P45" s="339"/>
      <c r="Q45" s="375"/>
      <c r="R45" s="375"/>
      <c r="S45" s="375"/>
      <c r="T45" s="339"/>
      <c r="U45" s="375"/>
      <c r="V45" s="376"/>
      <c r="W45" s="375"/>
      <c r="X45" s="374">
        <f>IF(U45=0,0,V45/U45*100)</f>
        <v>0</v>
      </c>
      <c r="Y45" s="339"/>
      <c r="Z45" s="339">
        <v>12</v>
      </c>
      <c r="AA45" s="375">
        <f t="shared" si="13"/>
        <v>12</v>
      </c>
      <c r="AB45" s="374">
        <f t="shared" si="6"/>
        <v>0</v>
      </c>
      <c r="AC45" s="374">
        <f t="shared" si="11"/>
        <v>0</v>
      </c>
      <c r="AD45" s="374">
        <f>SUM(N45,R45,V45,Z45)</f>
        <v>12</v>
      </c>
      <c r="AE45" s="373">
        <f t="shared" si="7"/>
        <v>12</v>
      </c>
      <c r="AF45" s="374">
        <f t="shared" si="8"/>
        <v>0</v>
      </c>
      <c r="AG45" s="290"/>
    </row>
    <row r="46" spans="1:33" s="89" customFormat="1" ht="24.75" customHeight="1">
      <c r="A46" s="146"/>
      <c r="B46" s="667" t="s">
        <v>3</v>
      </c>
      <c r="C46" s="668"/>
      <c r="D46" s="668"/>
      <c r="E46" s="668"/>
      <c r="F46" s="668"/>
      <c r="G46" s="668"/>
      <c r="H46" s="668"/>
      <c r="I46" s="668"/>
      <c r="J46" s="668"/>
      <c r="K46" s="668"/>
      <c r="L46" s="669"/>
      <c r="M46" s="373"/>
      <c r="N46" s="373"/>
      <c r="O46" s="373"/>
      <c r="P46" s="374"/>
      <c r="Q46" s="373"/>
      <c r="R46" s="373"/>
      <c r="S46" s="373"/>
      <c r="T46" s="374"/>
      <c r="U46" s="373">
        <f>SUM(U47:U48)</f>
        <v>0</v>
      </c>
      <c r="V46" s="373">
        <f>SUM(V47:V48)</f>
        <v>0</v>
      </c>
      <c r="W46" s="373">
        <f t="shared" si="19"/>
        <v>0</v>
      </c>
      <c r="X46" s="374">
        <f t="shared" si="10"/>
        <v>0</v>
      </c>
      <c r="Y46" s="374"/>
      <c r="Z46" s="374"/>
      <c r="AA46" s="375">
        <f t="shared" si="13"/>
        <v>0</v>
      </c>
      <c r="AB46" s="374">
        <f t="shared" si="6"/>
        <v>0</v>
      </c>
      <c r="AC46" s="374">
        <f t="shared" si="11"/>
        <v>0</v>
      </c>
      <c r="AD46" s="374">
        <f t="shared" si="12"/>
        <v>0</v>
      </c>
      <c r="AE46" s="373">
        <f t="shared" si="7"/>
        <v>0</v>
      </c>
      <c r="AF46" s="374">
        <f t="shared" si="8"/>
        <v>0</v>
      </c>
      <c r="AG46" s="299"/>
    </row>
    <row r="47" spans="1:33" s="144" customFormat="1" ht="24.75" customHeight="1">
      <c r="A47" s="145"/>
      <c r="B47" s="686" t="s">
        <v>537</v>
      </c>
      <c r="C47" s="687"/>
      <c r="D47" s="687"/>
      <c r="E47" s="687"/>
      <c r="F47" s="687"/>
      <c r="G47" s="687"/>
      <c r="H47" s="687"/>
      <c r="I47" s="687"/>
      <c r="J47" s="687"/>
      <c r="K47" s="687"/>
      <c r="L47" s="688"/>
      <c r="M47" s="375"/>
      <c r="N47" s="375"/>
      <c r="O47" s="375"/>
      <c r="P47" s="339"/>
      <c r="Q47" s="375"/>
      <c r="R47" s="375"/>
      <c r="S47" s="375"/>
      <c r="T47" s="339"/>
      <c r="U47" s="375"/>
      <c r="V47" s="339"/>
      <c r="W47" s="375">
        <f t="shared" si="19"/>
        <v>0</v>
      </c>
      <c r="X47" s="374">
        <f t="shared" si="10"/>
        <v>0</v>
      </c>
      <c r="Y47" s="339"/>
      <c r="Z47" s="339"/>
      <c r="AA47" s="375">
        <f t="shared" si="13"/>
        <v>0</v>
      </c>
      <c r="AB47" s="374">
        <f t="shared" si="6"/>
        <v>0</v>
      </c>
      <c r="AC47" s="374">
        <f t="shared" si="11"/>
        <v>0</v>
      </c>
      <c r="AD47" s="374">
        <f t="shared" si="12"/>
        <v>0</v>
      </c>
      <c r="AE47" s="373">
        <f t="shared" si="7"/>
        <v>0</v>
      </c>
      <c r="AF47" s="374">
        <f t="shared" si="8"/>
        <v>0</v>
      </c>
      <c r="AG47" s="290"/>
    </row>
    <row r="48" spans="1:33" s="144" customFormat="1" ht="24.75" customHeight="1">
      <c r="A48" s="145"/>
      <c r="B48" s="686" t="s">
        <v>538</v>
      </c>
      <c r="C48" s="687"/>
      <c r="D48" s="687"/>
      <c r="E48" s="687"/>
      <c r="F48" s="687"/>
      <c r="G48" s="687"/>
      <c r="H48" s="687"/>
      <c r="I48" s="687"/>
      <c r="J48" s="687"/>
      <c r="K48" s="687"/>
      <c r="L48" s="688"/>
      <c r="M48" s="375"/>
      <c r="N48" s="375"/>
      <c r="O48" s="375"/>
      <c r="P48" s="339"/>
      <c r="Q48" s="375"/>
      <c r="R48" s="375"/>
      <c r="S48" s="375"/>
      <c r="T48" s="339"/>
      <c r="U48" s="375"/>
      <c r="V48" s="339"/>
      <c r="W48" s="375">
        <f t="shared" si="19"/>
        <v>0</v>
      </c>
      <c r="X48" s="374">
        <f t="shared" si="10"/>
        <v>0</v>
      </c>
      <c r="Y48" s="339"/>
      <c r="Z48" s="339"/>
      <c r="AA48" s="375">
        <f t="shared" si="13"/>
        <v>0</v>
      </c>
      <c r="AB48" s="374">
        <f t="shared" si="6"/>
        <v>0</v>
      </c>
      <c r="AC48" s="374">
        <f t="shared" si="11"/>
        <v>0</v>
      </c>
      <c r="AD48" s="374">
        <f t="shared" si="12"/>
        <v>0</v>
      </c>
      <c r="AE48" s="373">
        <f t="shared" si="7"/>
        <v>0</v>
      </c>
      <c r="AF48" s="374">
        <f t="shared" si="8"/>
        <v>0</v>
      </c>
      <c r="AG48" s="290"/>
    </row>
    <row r="49" spans="1:32" ht="33.75" customHeight="1">
      <c r="A49" s="612" t="s">
        <v>50</v>
      </c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4"/>
      <c r="M49" s="373">
        <f>SUM(M29:M44)</f>
        <v>0</v>
      </c>
      <c r="N49" s="373">
        <f>SUM(N29:N44)</f>
        <v>0</v>
      </c>
      <c r="O49" s="373">
        <f t="shared" si="15"/>
        <v>0</v>
      </c>
      <c r="P49" s="373">
        <f t="shared" si="16"/>
        <v>0</v>
      </c>
      <c r="Q49" s="373">
        <f>SUM(Q29,Q39,Q46)</f>
        <v>98</v>
      </c>
      <c r="R49" s="373">
        <f>Q49-P49</f>
        <v>98</v>
      </c>
      <c r="S49" s="373">
        <f t="shared" si="17"/>
        <v>0</v>
      </c>
      <c r="T49" s="373">
        <f t="shared" si="18"/>
        <v>100</v>
      </c>
      <c r="U49" s="373">
        <f>SUM(U29,U39,U46)</f>
        <v>1225</v>
      </c>
      <c r="V49" s="373">
        <f>SUM(V29,V39,V46)</f>
        <v>978</v>
      </c>
      <c r="W49" s="373">
        <f>V49-U49</f>
        <v>-247</v>
      </c>
      <c r="X49" s="373">
        <f>IF(U49=0,0,V49/U49*100)</f>
        <v>79.83673469387756</v>
      </c>
      <c r="Y49" s="373">
        <f>SUM(Y29:Y44)</f>
        <v>0</v>
      </c>
      <c r="Z49" s="373">
        <f>SUM(Z29,Z39,Z46)</f>
        <v>803</v>
      </c>
      <c r="AA49" s="373">
        <f t="shared" ref="AA49" si="20">Z49-Y49</f>
        <v>803</v>
      </c>
      <c r="AB49" s="373">
        <f t="shared" ref="AB49" si="21">IF(Y49=0,0,Z49/Y49*100)</f>
        <v>0</v>
      </c>
      <c r="AC49" s="373">
        <f>SUM(AC29,AC39,AC46)</f>
        <v>1323</v>
      </c>
      <c r="AD49" s="373">
        <f>SUM(AD29,AD39,AD46)</f>
        <v>1879</v>
      </c>
      <c r="AE49" s="373">
        <f>AD49-AC49</f>
        <v>556</v>
      </c>
      <c r="AF49" s="373">
        <f>IF(AC49=0,0,AD49/AC49*100)</f>
        <v>142.02569916855632</v>
      </c>
    </row>
    <row r="50" spans="1:32" ht="34.5" customHeight="1">
      <c r="A50" s="664" t="s">
        <v>51</v>
      </c>
      <c r="B50" s="665"/>
      <c r="C50" s="665"/>
      <c r="D50" s="665"/>
      <c r="E50" s="665"/>
      <c r="F50" s="665"/>
      <c r="G50" s="665"/>
      <c r="H50" s="665"/>
      <c r="I50" s="665"/>
      <c r="J50" s="665"/>
      <c r="K50" s="665"/>
      <c r="L50" s="666"/>
      <c r="M50" s="375">
        <f>IF($AC$49=0,0,M49/$AC$49*100)</f>
        <v>0</v>
      </c>
      <c r="N50" s="375">
        <f>IF($AD$49=0,0,N49/$AD$49*100)</f>
        <v>0</v>
      </c>
      <c r="O50" s="375"/>
      <c r="P50" s="375"/>
      <c r="Q50" s="375">
        <f>IF($AC$49=0,0,Q49/$AC$49*100)</f>
        <v>7.4074074074074066</v>
      </c>
      <c r="R50" s="375">
        <f>IF($AD$49=0,0,R49/$AD$49*100)</f>
        <v>5.2155401809473121</v>
      </c>
      <c r="S50" s="375"/>
      <c r="T50" s="375"/>
      <c r="U50" s="375">
        <f>IF($AC$49=0,0,U49/$AC$49*100)</f>
        <v>92.592592592592595</v>
      </c>
      <c r="V50" s="375">
        <f>IF($AD$49=0,0,V49/$AD$49*100)</f>
        <v>52.048962213943582</v>
      </c>
      <c r="W50" s="375"/>
      <c r="X50" s="375"/>
      <c r="Y50" s="375">
        <f>IF($AC$49=0,0,Y49/$AC$49*100)</f>
        <v>0</v>
      </c>
      <c r="Z50" s="375">
        <f>IF($AD$49=0,0,Z49/$AD$49*100)</f>
        <v>42.735497605109103</v>
      </c>
      <c r="AA50" s="375"/>
      <c r="AB50" s="375"/>
      <c r="AC50" s="375">
        <f>SUM(M50,Q50,U50,Y50)</f>
        <v>100</v>
      </c>
      <c r="AD50" s="375">
        <f>SUM(N50,R50,V50,Z50)</f>
        <v>100</v>
      </c>
      <c r="AE50" s="375"/>
      <c r="AF50" s="375"/>
    </row>
    <row r="51" spans="1:32" s="259" customFormat="1" ht="9" customHeight="1">
      <c r="A51" s="50"/>
      <c r="B51" s="50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s="259" customFormat="1" ht="9" customHeight="1">
      <c r="A52" s="50"/>
      <c r="B52" s="50"/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s="25" customFormat="1" ht="22.5" customHeight="1">
      <c r="A53" s="46"/>
      <c r="B53" s="46"/>
      <c r="C53" s="46" t="s">
        <v>342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1:32" s="26" customFormat="1" ht="11.2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52"/>
      <c r="L54" s="38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675" t="s">
        <v>319</v>
      </c>
      <c r="AE54" s="675"/>
      <c r="AF54" s="675"/>
    </row>
    <row r="55" spans="1:32" s="27" customFormat="1" ht="24.75" customHeight="1">
      <c r="A55" s="544" t="s">
        <v>47</v>
      </c>
      <c r="B55" s="590" t="s">
        <v>175</v>
      </c>
      <c r="C55" s="592"/>
      <c r="D55" s="551" t="s">
        <v>177</v>
      </c>
      <c r="E55" s="551"/>
      <c r="F55" s="551" t="s">
        <v>125</v>
      </c>
      <c r="G55" s="551"/>
      <c r="H55" s="551" t="s">
        <v>279</v>
      </c>
      <c r="I55" s="551"/>
      <c r="J55" s="551" t="s">
        <v>280</v>
      </c>
      <c r="K55" s="551"/>
      <c r="L55" s="551" t="s">
        <v>544</v>
      </c>
      <c r="M55" s="551"/>
      <c r="N55" s="551"/>
      <c r="O55" s="551"/>
      <c r="P55" s="551"/>
      <c r="Q55" s="551"/>
      <c r="R55" s="551"/>
      <c r="S55" s="551"/>
      <c r="T55" s="551"/>
      <c r="U55" s="551"/>
      <c r="V55" s="551" t="s">
        <v>176</v>
      </c>
      <c r="W55" s="551"/>
      <c r="X55" s="551"/>
      <c r="Y55" s="551"/>
      <c r="Z55" s="551"/>
      <c r="AA55" s="551" t="s">
        <v>282</v>
      </c>
      <c r="AB55" s="551"/>
      <c r="AC55" s="551"/>
      <c r="AD55" s="551"/>
      <c r="AE55" s="551"/>
      <c r="AF55" s="551"/>
    </row>
    <row r="56" spans="1:32" s="27" customFormat="1" ht="25.5" customHeight="1">
      <c r="A56" s="544"/>
      <c r="B56" s="649"/>
      <c r="C56" s="650"/>
      <c r="D56" s="551"/>
      <c r="E56" s="551"/>
      <c r="F56" s="551"/>
      <c r="G56" s="551"/>
      <c r="H56" s="551"/>
      <c r="I56" s="551"/>
      <c r="J56" s="551"/>
      <c r="K56" s="551"/>
      <c r="L56" s="551" t="s">
        <v>161</v>
      </c>
      <c r="M56" s="551"/>
      <c r="N56" s="551" t="s">
        <v>164</v>
      </c>
      <c r="O56" s="551"/>
      <c r="P56" s="551" t="s">
        <v>165</v>
      </c>
      <c r="Q56" s="551"/>
      <c r="R56" s="551"/>
      <c r="S56" s="551"/>
      <c r="T56" s="551"/>
      <c r="U56" s="551"/>
      <c r="V56" s="551"/>
      <c r="W56" s="551"/>
      <c r="X56" s="551"/>
      <c r="Y56" s="551"/>
      <c r="Z56" s="551"/>
      <c r="AA56" s="551"/>
      <c r="AB56" s="551"/>
      <c r="AC56" s="551"/>
      <c r="AD56" s="551"/>
      <c r="AE56" s="551"/>
      <c r="AF56" s="551"/>
    </row>
    <row r="57" spans="1:32" s="28" customFormat="1" ht="71.25" customHeight="1">
      <c r="A57" s="544"/>
      <c r="B57" s="593"/>
      <c r="C57" s="595"/>
      <c r="D57" s="551"/>
      <c r="E57" s="551"/>
      <c r="F57" s="551"/>
      <c r="G57" s="551"/>
      <c r="H57" s="551"/>
      <c r="I57" s="551"/>
      <c r="J57" s="551"/>
      <c r="K57" s="551"/>
      <c r="L57" s="551"/>
      <c r="M57" s="551"/>
      <c r="N57" s="551"/>
      <c r="O57" s="551"/>
      <c r="P57" s="551" t="s">
        <v>162</v>
      </c>
      <c r="Q57" s="551"/>
      <c r="R57" s="551" t="s">
        <v>163</v>
      </c>
      <c r="S57" s="551"/>
      <c r="T57" s="551" t="s">
        <v>437</v>
      </c>
      <c r="U57" s="551"/>
      <c r="V57" s="551"/>
      <c r="W57" s="551"/>
      <c r="X57" s="551"/>
      <c r="Y57" s="551"/>
      <c r="Z57" s="551"/>
      <c r="AA57" s="551"/>
      <c r="AB57" s="551"/>
      <c r="AC57" s="551"/>
      <c r="AD57" s="551"/>
      <c r="AE57" s="551"/>
      <c r="AF57" s="551"/>
    </row>
    <row r="58" spans="1:32" s="27" customFormat="1" ht="24" customHeight="1">
      <c r="A58" s="39">
        <v>1</v>
      </c>
      <c r="B58" s="548">
        <v>2</v>
      </c>
      <c r="C58" s="549"/>
      <c r="D58" s="551">
        <v>3</v>
      </c>
      <c r="E58" s="551"/>
      <c r="F58" s="551">
        <v>4</v>
      </c>
      <c r="G58" s="551"/>
      <c r="H58" s="551">
        <v>5</v>
      </c>
      <c r="I58" s="551"/>
      <c r="J58" s="551">
        <v>6</v>
      </c>
      <c r="K58" s="551"/>
      <c r="L58" s="548">
        <v>7</v>
      </c>
      <c r="M58" s="549"/>
      <c r="N58" s="548">
        <v>8</v>
      </c>
      <c r="O58" s="549"/>
      <c r="P58" s="551">
        <v>9</v>
      </c>
      <c r="Q58" s="551"/>
      <c r="R58" s="544">
        <v>10</v>
      </c>
      <c r="S58" s="544"/>
      <c r="T58" s="551">
        <v>11</v>
      </c>
      <c r="U58" s="551"/>
      <c r="V58" s="551">
        <v>12</v>
      </c>
      <c r="W58" s="551"/>
      <c r="X58" s="551"/>
      <c r="Y58" s="551"/>
      <c r="Z58" s="551"/>
      <c r="AA58" s="551">
        <v>13</v>
      </c>
      <c r="AB58" s="551"/>
      <c r="AC58" s="551"/>
      <c r="AD58" s="551"/>
      <c r="AE58" s="551"/>
      <c r="AF58" s="551"/>
    </row>
    <row r="59" spans="1:32" s="27" customFormat="1" ht="27" customHeight="1">
      <c r="A59" s="39">
        <v>1</v>
      </c>
      <c r="B59" s="684"/>
      <c r="C59" s="685"/>
      <c r="D59" s="660"/>
      <c r="E59" s="660"/>
      <c r="F59" s="558"/>
      <c r="G59" s="558"/>
      <c r="H59" s="676" t="s">
        <v>442</v>
      </c>
      <c r="I59" s="676"/>
      <c r="J59" s="676"/>
      <c r="K59" s="676"/>
      <c r="L59" s="540"/>
      <c r="M59" s="542"/>
      <c r="N59" s="540"/>
      <c r="O59" s="542"/>
      <c r="P59" s="676"/>
      <c r="Q59" s="676"/>
      <c r="R59" s="676"/>
      <c r="S59" s="676"/>
      <c r="T59" s="676"/>
      <c r="U59" s="676"/>
      <c r="V59" s="603"/>
      <c r="W59" s="603"/>
      <c r="X59" s="603"/>
      <c r="Y59" s="603"/>
      <c r="Z59" s="603"/>
      <c r="AA59" s="543"/>
      <c r="AB59" s="543"/>
      <c r="AC59" s="543"/>
      <c r="AD59" s="543"/>
      <c r="AE59" s="543"/>
      <c r="AF59" s="543"/>
    </row>
    <row r="60" spans="1:32" s="27" customFormat="1" ht="9.75" hidden="1" customHeight="1">
      <c r="A60" s="53"/>
      <c r="B60" s="682"/>
      <c r="C60" s="683"/>
      <c r="D60" s="660"/>
      <c r="E60" s="660"/>
      <c r="F60" s="558"/>
      <c r="G60" s="558"/>
      <c r="H60" s="558"/>
      <c r="I60" s="558"/>
      <c r="J60" s="558"/>
      <c r="K60" s="558"/>
      <c r="L60" s="533"/>
      <c r="M60" s="535"/>
      <c r="N60" s="533"/>
      <c r="O60" s="535"/>
      <c r="P60" s="558"/>
      <c r="Q60" s="558"/>
      <c r="R60" s="558"/>
      <c r="S60" s="558"/>
      <c r="T60" s="558"/>
      <c r="U60" s="558"/>
      <c r="V60" s="619"/>
      <c r="W60" s="619"/>
      <c r="X60" s="619"/>
      <c r="Y60" s="619"/>
      <c r="Z60" s="619"/>
      <c r="AA60" s="543"/>
      <c r="AB60" s="543"/>
      <c r="AC60" s="543"/>
      <c r="AD60" s="543"/>
      <c r="AE60" s="543"/>
      <c r="AF60" s="543"/>
    </row>
    <row r="61" spans="1:32" s="27" customFormat="1" ht="26.25" customHeight="1">
      <c r="A61" s="622" t="s">
        <v>50</v>
      </c>
      <c r="B61" s="623"/>
      <c r="C61" s="623"/>
      <c r="D61" s="623"/>
      <c r="E61" s="624"/>
      <c r="F61" s="567">
        <f>SUM(F59:F60)</f>
        <v>0</v>
      </c>
      <c r="G61" s="567"/>
      <c r="H61" s="567">
        <f>SUM(H59:H60)</f>
        <v>0</v>
      </c>
      <c r="I61" s="567"/>
      <c r="J61" s="567">
        <f>SUM(J59:J60)</f>
        <v>0</v>
      </c>
      <c r="K61" s="567"/>
      <c r="L61" s="567"/>
      <c r="M61" s="567"/>
      <c r="N61" s="567"/>
      <c r="O61" s="567"/>
      <c r="P61" s="567"/>
      <c r="Q61" s="567"/>
      <c r="R61" s="567"/>
      <c r="S61" s="567"/>
      <c r="T61" s="567"/>
      <c r="U61" s="567"/>
      <c r="V61" s="621"/>
      <c r="W61" s="621"/>
      <c r="X61" s="621"/>
      <c r="Y61" s="621"/>
      <c r="Z61" s="621"/>
      <c r="AA61" s="598"/>
      <c r="AB61" s="598"/>
      <c r="AC61" s="598"/>
      <c r="AD61" s="598"/>
      <c r="AE61" s="598"/>
      <c r="AF61" s="598"/>
    </row>
    <row r="62" spans="1:32" s="259" customFormat="1" ht="15" customHeight="1">
      <c r="A62" s="50"/>
      <c r="B62" s="50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s="259" customFormat="1" ht="15" customHeight="1">
      <c r="A63" s="50"/>
      <c r="B63" s="50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s="259" customFormat="1" ht="26.25" customHeight="1">
      <c r="A64" s="50"/>
      <c r="B64" s="50"/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s="259" customFormat="1" ht="15" customHeight="1">
      <c r="A65" s="50"/>
      <c r="B65" s="50"/>
      <c r="C65" s="5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s="215" customFormat="1" ht="32.25" customHeight="1">
      <c r="A66" s="213"/>
      <c r="B66" s="620" t="s">
        <v>444</v>
      </c>
      <c r="C66" s="620"/>
      <c r="D66" s="620"/>
      <c r="E66" s="620"/>
      <c r="F66" s="620"/>
      <c r="G66" s="620"/>
      <c r="H66" s="214"/>
      <c r="I66" s="214"/>
      <c r="J66" s="214"/>
      <c r="K66" s="214"/>
      <c r="L66" s="214"/>
      <c r="M66" s="618" t="s">
        <v>160</v>
      </c>
      <c r="N66" s="618"/>
      <c r="O66" s="618"/>
      <c r="P66" s="618"/>
      <c r="Q66" s="618"/>
      <c r="R66" s="214"/>
      <c r="S66" s="214"/>
      <c r="T66" s="214"/>
      <c r="U66" s="214"/>
      <c r="V66" s="214"/>
      <c r="W66" s="620" t="s">
        <v>476</v>
      </c>
      <c r="X66" s="620"/>
      <c r="Y66" s="620"/>
      <c r="Z66" s="620"/>
      <c r="AA66" s="620"/>
    </row>
    <row r="67" spans="1:32" s="260" customFormat="1" ht="33.75" customHeight="1">
      <c r="B67" s="617" t="s">
        <v>65</v>
      </c>
      <c r="C67" s="617"/>
      <c r="D67" s="617"/>
      <c r="E67" s="617"/>
      <c r="F67" s="617"/>
      <c r="G67" s="617"/>
      <c r="H67" s="95"/>
      <c r="I67" s="95"/>
      <c r="J67" s="95"/>
      <c r="K67" s="95"/>
      <c r="L67" s="95"/>
      <c r="M67" s="617" t="s">
        <v>66</v>
      </c>
      <c r="N67" s="617"/>
      <c r="O67" s="617"/>
      <c r="P67" s="617"/>
      <c r="Q67" s="617"/>
      <c r="V67" s="351"/>
      <c r="W67" s="617" t="s">
        <v>92</v>
      </c>
      <c r="X67" s="617"/>
      <c r="Y67" s="617"/>
      <c r="Z67" s="617"/>
      <c r="AA67" s="617"/>
    </row>
    <row r="68" spans="1:32" s="77" customFormat="1">
      <c r="F68" s="78"/>
      <c r="G68" s="78"/>
      <c r="H68" s="78"/>
      <c r="I68" s="78"/>
      <c r="J68" s="78"/>
      <c r="K68" s="78"/>
      <c r="L68" s="78"/>
      <c r="Q68" s="78"/>
      <c r="R68" s="78"/>
      <c r="S68" s="78"/>
      <c r="T68" s="78"/>
      <c r="X68" s="78"/>
      <c r="Y68" s="78"/>
      <c r="Z68" s="78"/>
      <c r="AA68" s="78"/>
    </row>
    <row r="69" spans="1:32" s="259" customFormat="1">
      <c r="C69" s="29"/>
      <c r="D69" s="29"/>
      <c r="E69" s="29"/>
      <c r="F69" s="29"/>
      <c r="G69" s="29"/>
      <c r="H69" s="29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29"/>
      <c r="V69" s="29"/>
    </row>
    <row r="70" spans="1:32" s="674" customFormat="1" ht="12.75">
      <c r="A70" s="673" t="s">
        <v>326</v>
      </c>
    </row>
    <row r="71" spans="1:32" s="259" customFormat="1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32" s="259" customFormat="1">
      <c r="C72" s="31"/>
    </row>
    <row r="73" spans="1:32" s="259" customFormat="1"/>
    <row r="74" spans="1:32" s="259" customFormat="1"/>
    <row r="75" spans="1:32" s="259" customFormat="1" ht="19.5">
      <c r="C75" s="32"/>
    </row>
    <row r="76" spans="1:32" s="259" customFormat="1" ht="19.5">
      <c r="C76" s="32"/>
    </row>
    <row r="77" spans="1:32" s="259" customFormat="1" ht="19.5">
      <c r="C77" s="32"/>
    </row>
    <row r="78" spans="1:32" s="259" customFormat="1" ht="19.5">
      <c r="C78" s="32"/>
    </row>
    <row r="79" spans="1:32" s="259" customFormat="1" ht="19.5">
      <c r="C79" s="32"/>
    </row>
    <row r="80" spans="1:32" s="259" customFormat="1" ht="19.5">
      <c r="C80" s="32"/>
    </row>
    <row r="81" spans="3:3" ht="19.5">
      <c r="C81" s="32"/>
    </row>
  </sheetData>
  <mergeCells count="207">
    <mergeCell ref="B35:L35"/>
    <mergeCell ref="B46:L46"/>
    <mergeCell ref="B47:L47"/>
    <mergeCell ref="B48:L48"/>
    <mergeCell ref="B44:L44"/>
    <mergeCell ref="B30:L30"/>
    <mergeCell ref="B36:L36"/>
    <mergeCell ref="B37:L37"/>
    <mergeCell ref="B38:L38"/>
    <mergeCell ref="B31:L31"/>
    <mergeCell ref="B32:L32"/>
    <mergeCell ref="B33:L33"/>
    <mergeCell ref="B40:L40"/>
    <mergeCell ref="AD1:AF1"/>
    <mergeCell ref="AA60:AF60"/>
    <mergeCell ref="AA61:AF61"/>
    <mergeCell ref="T26:T27"/>
    <mergeCell ref="V26:V27"/>
    <mergeCell ref="B25:L27"/>
    <mergeCell ref="D55:E57"/>
    <mergeCell ref="AD20:AF20"/>
    <mergeCell ref="AD24:AF24"/>
    <mergeCell ref="Q25:T25"/>
    <mergeCell ref="V55:Z57"/>
    <mergeCell ref="F60:G60"/>
    <mergeCell ref="F59:G59"/>
    <mergeCell ref="B60:C60"/>
    <mergeCell ref="R60:S60"/>
    <mergeCell ref="L59:M59"/>
    <mergeCell ref="N59:O59"/>
    <mergeCell ref="J59:K59"/>
    <mergeCell ref="R26:R27"/>
    <mergeCell ref="D59:E59"/>
    <mergeCell ref="B59:C59"/>
    <mergeCell ref="P59:Q59"/>
    <mergeCell ref="T59:U59"/>
    <mergeCell ref="R59:S59"/>
    <mergeCell ref="A70:XFD70"/>
    <mergeCell ref="AA55:AF57"/>
    <mergeCell ref="AD54:AF54"/>
    <mergeCell ref="W26:W27"/>
    <mergeCell ref="X26:X27"/>
    <mergeCell ref="AC26:AC27"/>
    <mergeCell ref="AA59:AF59"/>
    <mergeCell ref="AA58:AF58"/>
    <mergeCell ref="AD26:AD27"/>
    <mergeCell ref="H59:I59"/>
    <mergeCell ref="H60:I60"/>
    <mergeCell ref="J60:K60"/>
    <mergeCell ref="A25:A27"/>
    <mergeCell ref="AE26:AE27"/>
    <mergeCell ref="AF26:AF27"/>
    <mergeCell ref="Y25:AB25"/>
    <mergeCell ref="S26:S27"/>
    <mergeCell ref="D60:E60"/>
    <mergeCell ref="L60:M60"/>
    <mergeCell ref="R58:S58"/>
    <mergeCell ref="T58:U58"/>
    <mergeCell ref="N56:O57"/>
    <mergeCell ref="F55:G57"/>
    <mergeCell ref="F58:G58"/>
    <mergeCell ref="B55:C57"/>
    <mergeCell ref="L55:U55"/>
    <mergeCell ref="B28:L28"/>
    <mergeCell ref="J58:K58"/>
    <mergeCell ref="P57:Q57"/>
    <mergeCell ref="R57:S57"/>
    <mergeCell ref="B58:C58"/>
    <mergeCell ref="U26:U27"/>
    <mergeCell ref="A20:Q20"/>
    <mergeCell ref="L56:M57"/>
    <mergeCell ref="H55:I57"/>
    <mergeCell ref="H58:I58"/>
    <mergeCell ref="A50:L50"/>
    <mergeCell ref="A55:A57"/>
    <mergeCell ref="J55:K57"/>
    <mergeCell ref="L58:M58"/>
    <mergeCell ref="B29:L29"/>
    <mergeCell ref="D58:E58"/>
    <mergeCell ref="B43:L43"/>
    <mergeCell ref="B39:L39"/>
    <mergeCell ref="B41:L41"/>
    <mergeCell ref="B42:L42"/>
    <mergeCell ref="B45:L45"/>
    <mergeCell ref="B34:L34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D17:G17"/>
    <mergeCell ref="A14:A16"/>
    <mergeCell ref="H14:O16"/>
    <mergeCell ref="M25:P25"/>
    <mergeCell ref="P26:P27"/>
    <mergeCell ref="M26:M27"/>
    <mergeCell ref="N26:N27"/>
    <mergeCell ref="H19:O19"/>
    <mergeCell ref="H17:O17"/>
    <mergeCell ref="A4:A5"/>
    <mergeCell ref="U7:W7"/>
    <mergeCell ref="U5:W5"/>
    <mergeCell ref="O26:O27"/>
    <mergeCell ref="B8:C8"/>
    <mergeCell ref="D8:F8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6"/>
    <mergeCell ref="B17:C17"/>
    <mergeCell ref="D18:G18"/>
    <mergeCell ref="D19:G19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X20:Z20"/>
    <mergeCell ref="AA17:AC17"/>
    <mergeCell ref="AA18:AC18"/>
    <mergeCell ref="B67:G67"/>
    <mergeCell ref="W67:AA67"/>
    <mergeCell ref="M66:Q66"/>
    <mergeCell ref="M67:Q67"/>
    <mergeCell ref="V60:Z60"/>
    <mergeCell ref="R61:S61"/>
    <mergeCell ref="H61:I61"/>
    <mergeCell ref="L61:M61"/>
    <mergeCell ref="N61:O61"/>
    <mergeCell ref="B66:G66"/>
    <mergeCell ref="W66:AA66"/>
    <mergeCell ref="T61:U61"/>
    <mergeCell ref="V61:Z61"/>
    <mergeCell ref="J61:K61"/>
    <mergeCell ref="P61:Q61"/>
    <mergeCell ref="F61:G61"/>
    <mergeCell ref="A61:E61"/>
    <mergeCell ref="T60:U60"/>
    <mergeCell ref="R15:T16"/>
    <mergeCell ref="R18:T18"/>
    <mergeCell ref="V59:Z59"/>
    <mergeCell ref="N58:O58"/>
    <mergeCell ref="R17:T17"/>
    <mergeCell ref="P58:Q58"/>
    <mergeCell ref="P60:Q60"/>
    <mergeCell ref="V58:Z58"/>
    <mergeCell ref="T57:U57"/>
    <mergeCell ref="R20:T20"/>
    <mergeCell ref="N60:O60"/>
    <mergeCell ref="H18:O18"/>
    <mergeCell ref="P56:U56"/>
    <mergeCell ref="X18:Z18"/>
    <mergeCell ref="Y26:Y27"/>
    <mergeCell ref="Z26:Z27"/>
    <mergeCell ref="R19:T19"/>
    <mergeCell ref="P18:Q18"/>
    <mergeCell ref="P19:Q19"/>
    <mergeCell ref="Q26:Q27"/>
    <mergeCell ref="P17:Q17"/>
    <mergeCell ref="A49:L49"/>
    <mergeCell ref="B19:C19"/>
    <mergeCell ref="B18:C18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50:AF50 V9:W9 F61:K61 Y9:Z9" formulaRange="1"/>
    <ignoredError sqref="AA50:AB50 O50 P50 S50:T50 W50:X50" evalError="1" formulaRange="1"/>
    <ignoredError sqref="AD50 AE7:AF7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view="pageBreakPreview" zoomScale="75" zoomScaleNormal="75" zoomScaleSheetLayoutView="75" workbookViewId="0">
      <selection activeCell="T22" sqref="T22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701" t="s">
        <v>350</v>
      </c>
      <c r="H2" s="701"/>
    </row>
    <row r="3" spans="1:8" ht="32.25" customHeight="1">
      <c r="A3" s="450" t="s">
        <v>391</v>
      </c>
      <c r="B3" s="450"/>
      <c r="C3" s="450"/>
      <c r="D3" s="450"/>
      <c r="E3" s="450"/>
      <c r="F3" s="450"/>
      <c r="G3" s="450"/>
      <c r="H3" s="450"/>
    </row>
    <row r="4" spans="1:8" ht="28.5" customHeight="1">
      <c r="A4" s="702" t="s">
        <v>454</v>
      </c>
      <c r="B4" s="702"/>
      <c r="C4" s="702"/>
      <c r="D4" s="702"/>
      <c r="E4" s="702"/>
      <c r="F4" s="702"/>
      <c r="G4" s="702"/>
      <c r="H4" s="702"/>
    </row>
    <row r="5" spans="1:8" ht="45.75" customHeight="1">
      <c r="A5" s="703" t="s">
        <v>154</v>
      </c>
      <c r="B5" s="526" t="s">
        <v>18</v>
      </c>
      <c r="C5" s="526" t="s">
        <v>392</v>
      </c>
      <c r="D5" s="526"/>
      <c r="E5" s="494" t="s">
        <v>544</v>
      </c>
      <c r="F5" s="494"/>
      <c r="G5" s="494"/>
      <c r="H5" s="494"/>
    </row>
    <row r="6" spans="1:8" ht="65.25" customHeight="1">
      <c r="A6" s="704"/>
      <c r="B6" s="526"/>
      <c r="C6" s="123" t="s">
        <v>550</v>
      </c>
      <c r="D6" s="123" t="s">
        <v>546</v>
      </c>
      <c r="E6" s="123" t="s">
        <v>145</v>
      </c>
      <c r="F6" s="123" t="s">
        <v>141</v>
      </c>
      <c r="G6" s="8" t="s">
        <v>151</v>
      </c>
      <c r="H6" s="8" t="s">
        <v>152</v>
      </c>
    </row>
    <row r="7" spans="1:8" ht="30" customHeight="1">
      <c r="A7" s="66">
        <v>1</v>
      </c>
      <c r="B7" s="123">
        <v>2</v>
      </c>
      <c r="C7" s="66">
        <v>3</v>
      </c>
      <c r="D7" s="123">
        <v>4</v>
      </c>
      <c r="E7" s="66">
        <v>5</v>
      </c>
      <c r="F7" s="123">
        <v>6</v>
      </c>
      <c r="G7" s="66">
        <v>7</v>
      </c>
      <c r="H7" s="123">
        <v>8</v>
      </c>
    </row>
    <row r="8" spans="1:8" ht="28.5" customHeight="1">
      <c r="A8" s="693" t="s">
        <v>334</v>
      </c>
      <c r="B8" s="694"/>
      <c r="C8" s="694"/>
      <c r="D8" s="694"/>
      <c r="E8" s="694"/>
      <c r="F8" s="694"/>
      <c r="G8" s="694"/>
      <c r="H8" s="695"/>
    </row>
    <row r="9" spans="1:8" ht="51" customHeight="1">
      <c r="A9" s="69" t="s">
        <v>461</v>
      </c>
      <c r="B9" s="96">
        <v>6000</v>
      </c>
      <c r="C9" s="136">
        <f>SUM(C11:C12)</f>
        <v>0</v>
      </c>
      <c r="D9" s="136">
        <f t="shared" ref="D9:F9" si="0">SUM(D11:D12)</f>
        <v>98</v>
      </c>
      <c r="E9" s="136">
        <f t="shared" si="0"/>
        <v>98</v>
      </c>
      <c r="F9" s="136">
        <f t="shared" si="0"/>
        <v>98</v>
      </c>
      <c r="G9" s="136">
        <f t="shared" ref="G9" si="1">F9-E9</f>
        <v>0</v>
      </c>
      <c r="H9" s="136">
        <f t="shared" ref="H9" si="2">IF(E9=0,0,F9/E9*100)</f>
        <v>100</v>
      </c>
    </row>
    <row r="10" spans="1:8" ht="39.75" customHeight="1">
      <c r="A10" s="696" t="s">
        <v>335</v>
      </c>
      <c r="B10" s="697"/>
      <c r="C10" s="697"/>
      <c r="D10" s="697"/>
      <c r="E10" s="697"/>
      <c r="F10" s="697"/>
      <c r="G10" s="697"/>
      <c r="H10" s="698"/>
    </row>
    <row r="11" spans="1:8" ht="51" customHeight="1">
      <c r="A11" s="34" t="s">
        <v>431</v>
      </c>
      <c r="B11" s="70">
        <v>6010</v>
      </c>
      <c r="C11" s="73">
        <f>'Розшифровка до Статутного'!C7</f>
        <v>0</v>
      </c>
      <c r="D11" s="73">
        <f>'Розшифровка до Статутного'!E7</f>
        <v>98</v>
      </c>
      <c r="E11" s="73">
        <f>'Розшифровка до Статутного'!D7</f>
        <v>98</v>
      </c>
      <c r="F11" s="73">
        <f>'Розшифровка до Статутного'!E7</f>
        <v>98</v>
      </c>
      <c r="G11" s="73">
        <f t="shared" ref="G11" si="3">F11-E11</f>
        <v>0</v>
      </c>
      <c r="H11" s="73">
        <f t="shared" ref="H11" si="4">IF(E11=0,0,F11/E11*100)</f>
        <v>100</v>
      </c>
    </row>
    <row r="12" spans="1:8" ht="51" customHeight="1">
      <c r="A12" s="34" t="s">
        <v>336</v>
      </c>
      <c r="B12" s="71">
        <v>6020</v>
      </c>
      <c r="C12" s="73">
        <f>'Розшифровка до Статутного'!C11</f>
        <v>0</v>
      </c>
      <c r="D12" s="73">
        <f>'Розшифровка до Статутного'!E11</f>
        <v>0</v>
      </c>
      <c r="E12" s="73">
        <f>'Розшифровка до Статутного'!D11</f>
        <v>0</v>
      </c>
      <c r="F12" s="73">
        <f>'Розшифровка до Статутного'!E11</f>
        <v>0</v>
      </c>
      <c r="G12" s="73">
        <f t="shared" ref="G12" si="5">F12-E12</f>
        <v>0</v>
      </c>
      <c r="H12" s="73">
        <f t="shared" ref="H12" si="6">IF(E12=0,0,F12/E12*100)</f>
        <v>0</v>
      </c>
    </row>
    <row r="13" spans="1:8" ht="66.75" customHeight="1">
      <c r="A13" s="44"/>
      <c r="B13" s="54"/>
      <c r="C13" s="55"/>
      <c r="D13" s="55"/>
      <c r="E13" s="55"/>
      <c r="F13" s="55"/>
      <c r="G13" s="55"/>
      <c r="H13" s="56"/>
    </row>
    <row r="14" spans="1:8" s="81" customFormat="1" ht="26.25" customHeight="1">
      <c r="A14" s="85" t="s">
        <v>444</v>
      </c>
      <c r="B14" s="86"/>
      <c r="C14" s="521" t="s">
        <v>432</v>
      </c>
      <c r="D14" s="521"/>
      <c r="E14" s="90"/>
      <c r="F14" s="522" t="s">
        <v>476</v>
      </c>
      <c r="G14" s="522"/>
    </row>
    <row r="15" spans="1:8" s="97" customFormat="1" ht="15.75">
      <c r="A15" s="122" t="s">
        <v>65</v>
      </c>
      <c r="B15" s="87"/>
      <c r="C15" s="699" t="s">
        <v>66</v>
      </c>
      <c r="D15" s="699"/>
      <c r="E15" s="87"/>
      <c r="F15" s="700" t="s">
        <v>173</v>
      </c>
      <c r="G15" s="700"/>
      <c r="H15" s="88"/>
    </row>
    <row r="16" spans="1:8">
      <c r="A16" s="135"/>
      <c r="B16" s="135"/>
      <c r="C16" s="135"/>
      <c r="D16" s="135"/>
      <c r="E16" s="135"/>
      <c r="F16" s="135"/>
      <c r="G16" s="135"/>
      <c r="H16" s="135"/>
    </row>
    <row r="17" spans="1:8">
      <c r="A17" s="33"/>
      <c r="B17" s="33"/>
      <c r="C17" s="33"/>
      <c r="D17" s="33"/>
      <c r="E17" s="33"/>
      <c r="F17" s="33"/>
      <c r="G17" s="33"/>
      <c r="H17" s="33"/>
    </row>
    <row r="18" spans="1:8" ht="3" customHeight="1">
      <c r="A18" s="33"/>
      <c r="B18" s="33"/>
      <c r="C18" s="33"/>
      <c r="D18" s="33"/>
      <c r="E18" s="33"/>
      <c r="F18" s="33"/>
      <c r="G18" s="33"/>
      <c r="H18" s="33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C14:D14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0"/>
  <sheetViews>
    <sheetView view="pageBreakPreview" zoomScale="80" zoomScaleSheetLayoutView="80" workbookViewId="0">
      <selection activeCell="T25" sqref="T25"/>
    </sheetView>
  </sheetViews>
  <sheetFormatPr defaultColWidth="9.140625" defaultRowHeight="18.75"/>
  <cols>
    <col min="1" max="1" width="62.42578125" style="2" customWidth="1"/>
    <col min="2" max="2" width="12.5703125" style="57" customWidth="1"/>
    <col min="3" max="3" width="14.85546875" style="65" customWidth="1"/>
    <col min="4" max="4" width="16.140625" style="57" customWidth="1"/>
    <col min="5" max="5" width="16.7109375" style="57" customWidth="1"/>
    <col min="6" max="6" width="15" style="57" customWidth="1"/>
    <col min="7" max="7" width="15.5703125" style="57" customWidth="1"/>
    <col min="8" max="16384" width="9.140625" style="2"/>
  </cols>
  <sheetData>
    <row r="2" spans="1:8" ht="33.75" customHeight="1">
      <c r="A2" s="482" t="s">
        <v>420</v>
      </c>
      <c r="B2" s="482"/>
      <c r="C2" s="482"/>
      <c r="D2" s="482"/>
      <c r="E2" s="482"/>
      <c r="F2" s="482"/>
      <c r="G2" s="482"/>
    </row>
    <row r="3" spans="1:8" ht="28.5" customHeight="1">
      <c r="A3" s="58"/>
      <c r="B3" s="6"/>
      <c r="C3" s="6"/>
      <c r="D3" s="58"/>
      <c r="E3" s="58"/>
      <c r="F3" s="58"/>
      <c r="G3" s="98" t="s">
        <v>454</v>
      </c>
    </row>
    <row r="4" spans="1:8" ht="60" customHeight="1">
      <c r="A4" s="68" t="s">
        <v>154</v>
      </c>
      <c r="B4" s="67" t="s">
        <v>18</v>
      </c>
      <c r="C4" s="67" t="s">
        <v>547</v>
      </c>
      <c r="D4" s="67" t="s">
        <v>548</v>
      </c>
      <c r="E4" s="67" t="s">
        <v>549</v>
      </c>
      <c r="F4" s="67" t="s">
        <v>433</v>
      </c>
      <c r="G4" s="134" t="s">
        <v>452</v>
      </c>
    </row>
    <row r="5" spans="1:8" ht="23.25" customHeight="1">
      <c r="A5" s="68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</row>
    <row r="6" spans="1:8" s="35" customFormat="1" ht="44.25" customHeight="1">
      <c r="A6" s="103" t="s">
        <v>402</v>
      </c>
      <c r="B6" s="132">
        <v>6000</v>
      </c>
      <c r="C6" s="133">
        <f t="shared" ref="C6:D6" si="0">C7+C11</f>
        <v>0</v>
      </c>
      <c r="D6" s="133">
        <f t="shared" si="0"/>
        <v>98</v>
      </c>
      <c r="E6" s="133">
        <f>E7+E11</f>
        <v>98</v>
      </c>
      <c r="F6" s="133">
        <f>E6-D6</f>
        <v>0</v>
      </c>
      <c r="G6" s="133">
        <f>IF(D6=0,0,E6/D6*100)</f>
        <v>100</v>
      </c>
      <c r="H6" s="109"/>
    </row>
    <row r="7" spans="1:8" s="130" customFormat="1" ht="27.75" customHeight="1">
      <c r="A7" s="108" t="s">
        <v>403</v>
      </c>
      <c r="B7" s="106">
        <v>6010</v>
      </c>
      <c r="C7" s="107">
        <f>SUM(C8:C10)</f>
        <v>0</v>
      </c>
      <c r="D7" s="107">
        <f t="shared" ref="D7:E7" si="1">SUM(D8:D10)</f>
        <v>98</v>
      </c>
      <c r="E7" s="107">
        <f t="shared" si="1"/>
        <v>98</v>
      </c>
      <c r="F7" s="107">
        <f t="shared" ref="F7:F14" si="2">E7-D7</f>
        <v>0</v>
      </c>
      <c r="G7" s="107">
        <f t="shared" ref="G7:G14" si="3">IF(D7=0,0,E7/D7*100)</f>
        <v>100</v>
      </c>
      <c r="H7" s="129"/>
    </row>
    <row r="8" spans="1:8" ht="32.25" customHeight="1">
      <c r="A8" s="128" t="s">
        <v>567</v>
      </c>
      <c r="B8" s="104"/>
      <c r="C8" s="72"/>
      <c r="D8" s="72">
        <v>98</v>
      </c>
      <c r="E8" s="72">
        <v>98</v>
      </c>
      <c r="F8" s="72">
        <f t="shared" si="2"/>
        <v>0</v>
      </c>
      <c r="G8" s="72">
        <f t="shared" si="3"/>
        <v>100</v>
      </c>
      <c r="H8" s="105"/>
    </row>
    <row r="9" spans="1:8" ht="20.25" customHeight="1">
      <c r="A9" s="128"/>
      <c r="B9" s="104"/>
      <c r="C9" s="72"/>
      <c r="D9" s="72"/>
      <c r="E9" s="72"/>
      <c r="F9" s="72">
        <f t="shared" si="2"/>
        <v>0</v>
      </c>
      <c r="G9" s="72">
        <f t="shared" si="3"/>
        <v>0</v>
      </c>
      <c r="H9" s="105"/>
    </row>
    <row r="10" spans="1:8" ht="20.25" customHeight="1">
      <c r="A10" s="131"/>
      <c r="B10" s="104"/>
      <c r="C10" s="72"/>
      <c r="D10" s="72"/>
      <c r="E10" s="72"/>
      <c r="F10" s="72">
        <f t="shared" si="2"/>
        <v>0</v>
      </c>
      <c r="G10" s="72">
        <f t="shared" si="3"/>
        <v>0</v>
      </c>
      <c r="H10" s="105"/>
    </row>
    <row r="11" spans="1:8" s="130" customFormat="1" ht="27.75" customHeight="1">
      <c r="A11" s="108" t="s">
        <v>404</v>
      </c>
      <c r="B11" s="106">
        <v>6020</v>
      </c>
      <c r="C11" s="107">
        <f>SUM(C12:C14)</f>
        <v>0</v>
      </c>
      <c r="D11" s="107">
        <f t="shared" ref="D11" si="4">SUM(D12:D14)</f>
        <v>0</v>
      </c>
      <c r="E11" s="107">
        <f t="shared" ref="E11" si="5">SUM(E12:E14)</f>
        <v>0</v>
      </c>
      <c r="F11" s="107">
        <f t="shared" si="2"/>
        <v>0</v>
      </c>
      <c r="G11" s="107">
        <f t="shared" si="3"/>
        <v>0</v>
      </c>
      <c r="H11" s="129"/>
    </row>
    <row r="12" spans="1:8" ht="20.25" customHeight="1">
      <c r="A12" s="128"/>
      <c r="B12" s="104"/>
      <c r="C12" s="72"/>
      <c r="D12" s="72"/>
      <c r="E12" s="72"/>
      <c r="F12" s="72">
        <f t="shared" si="2"/>
        <v>0</v>
      </c>
      <c r="G12" s="72">
        <f t="shared" si="3"/>
        <v>0</v>
      </c>
      <c r="H12" s="105"/>
    </row>
    <row r="13" spans="1:8" ht="20.25" customHeight="1">
      <c r="A13" s="128"/>
      <c r="B13" s="104"/>
      <c r="C13" s="72"/>
      <c r="D13" s="72"/>
      <c r="E13" s="72"/>
      <c r="F13" s="72">
        <f t="shared" si="2"/>
        <v>0</v>
      </c>
      <c r="G13" s="72">
        <f t="shared" si="3"/>
        <v>0</v>
      </c>
      <c r="H13" s="105"/>
    </row>
    <row r="14" spans="1:8" ht="20.25" customHeight="1">
      <c r="A14" s="131"/>
      <c r="B14" s="104"/>
      <c r="C14" s="72"/>
      <c r="D14" s="72"/>
      <c r="E14" s="72"/>
      <c r="F14" s="72">
        <f t="shared" si="2"/>
        <v>0</v>
      </c>
      <c r="G14" s="72">
        <f t="shared" si="3"/>
        <v>0</v>
      </c>
      <c r="H14" s="105"/>
    </row>
    <row r="15" spans="1:8">
      <c r="A15" s="116"/>
      <c r="B15" s="117"/>
      <c r="C15" s="117"/>
      <c r="D15" s="118"/>
      <c r="E15" s="118"/>
      <c r="F15" s="119"/>
      <c r="G15" s="119"/>
      <c r="H15" s="105"/>
    </row>
    <row r="16" spans="1:8">
      <c r="A16" s="116"/>
      <c r="B16" s="117"/>
      <c r="C16" s="117"/>
      <c r="D16" s="118"/>
      <c r="E16" s="118"/>
      <c r="F16" s="119"/>
      <c r="G16" s="119"/>
      <c r="H16" s="105"/>
    </row>
    <row r="17" spans="1:8" s="84" customFormat="1" ht="26.25" customHeight="1">
      <c r="A17" s="110" t="s">
        <v>449</v>
      </c>
      <c r="B17" s="111"/>
      <c r="C17" s="111"/>
      <c r="D17" s="112" t="s">
        <v>79</v>
      </c>
      <c r="E17" s="113"/>
      <c r="F17" s="706" t="s">
        <v>450</v>
      </c>
      <c r="G17" s="706"/>
      <c r="H17" s="706"/>
    </row>
    <row r="18" spans="1:8" s="99" customFormat="1">
      <c r="A18" s="114" t="s">
        <v>361</v>
      </c>
      <c r="B18" s="115"/>
      <c r="C18" s="115"/>
      <c r="D18" s="114" t="s">
        <v>367</v>
      </c>
      <c r="E18" s="114"/>
      <c r="F18" s="705" t="s">
        <v>173</v>
      </c>
      <c r="G18" s="705"/>
      <c r="H18" s="105"/>
    </row>
    <row r="19" spans="1:8">
      <c r="A19" s="59"/>
      <c r="B19" s="60"/>
      <c r="C19" s="60"/>
      <c r="D19" s="61"/>
      <c r="E19" s="62"/>
      <c r="F19" s="62"/>
      <c r="G19" s="62"/>
    </row>
    <row r="20" spans="1:8">
      <c r="A20" s="59"/>
      <c r="B20" s="60"/>
      <c r="C20" s="60"/>
      <c r="D20" s="61"/>
      <c r="E20" s="62"/>
      <c r="F20" s="62"/>
      <c r="G20" s="62"/>
    </row>
    <row r="21" spans="1:8">
      <c r="A21" s="59"/>
      <c r="B21" s="60"/>
      <c r="C21" s="60"/>
      <c r="D21" s="61"/>
      <c r="E21" s="62"/>
      <c r="F21" s="62"/>
      <c r="G21" s="62"/>
    </row>
    <row r="22" spans="1:8">
      <c r="A22" s="59"/>
      <c r="B22" s="60"/>
      <c r="C22" s="60"/>
      <c r="D22" s="61"/>
      <c r="E22" s="62"/>
      <c r="F22" s="62"/>
      <c r="G22" s="62"/>
    </row>
    <row r="23" spans="1:8">
      <c r="A23" s="59"/>
      <c r="B23" s="60"/>
      <c r="C23" s="60"/>
      <c r="D23" s="61"/>
      <c r="E23" s="62"/>
      <c r="F23" s="62"/>
      <c r="G23" s="62"/>
    </row>
    <row r="24" spans="1:8">
      <c r="A24" s="59"/>
      <c r="B24" s="60"/>
      <c r="C24" s="60"/>
      <c r="D24" s="61"/>
      <c r="E24" s="62"/>
      <c r="F24" s="62"/>
      <c r="G24" s="62"/>
    </row>
    <row r="25" spans="1:8">
      <c r="A25" s="59"/>
      <c r="B25" s="60"/>
      <c r="C25" s="60"/>
      <c r="D25" s="61"/>
      <c r="E25" s="62"/>
      <c r="F25" s="62"/>
      <c r="G25" s="62"/>
    </row>
    <row r="26" spans="1:8">
      <c r="A26" s="59"/>
      <c r="B26" s="60"/>
      <c r="C26" s="60"/>
      <c r="D26" s="61"/>
      <c r="E26" s="62"/>
      <c r="F26" s="62"/>
      <c r="G26" s="62"/>
    </row>
    <row r="27" spans="1:8">
      <c r="A27" s="59"/>
      <c r="B27" s="60"/>
      <c r="C27" s="60"/>
      <c r="D27" s="61"/>
      <c r="E27" s="62"/>
      <c r="F27" s="62"/>
      <c r="G27" s="62"/>
    </row>
    <row r="28" spans="1:8">
      <c r="A28" s="59"/>
      <c r="B28" s="60"/>
      <c r="C28" s="60"/>
      <c r="D28" s="61"/>
      <c r="E28" s="62"/>
      <c r="F28" s="62"/>
      <c r="G28" s="62"/>
    </row>
    <row r="29" spans="1:8">
      <c r="A29" s="59"/>
      <c r="B29" s="60"/>
      <c r="C29" s="60"/>
      <c r="D29" s="61"/>
      <c r="E29" s="62"/>
      <c r="F29" s="62"/>
      <c r="G29" s="62"/>
    </row>
    <row r="30" spans="1:8">
      <c r="A30" s="59"/>
      <c r="B30" s="60"/>
      <c r="C30" s="60"/>
      <c r="D30" s="61"/>
      <c r="E30" s="62"/>
      <c r="F30" s="62"/>
      <c r="G30" s="62"/>
    </row>
    <row r="31" spans="1:8">
      <c r="A31" s="59"/>
      <c r="B31" s="60"/>
      <c r="C31" s="60"/>
      <c r="D31" s="61"/>
      <c r="E31" s="62"/>
      <c r="F31" s="62"/>
      <c r="G31" s="62"/>
    </row>
    <row r="32" spans="1:8">
      <c r="A32" s="59"/>
      <c r="B32" s="60"/>
      <c r="C32" s="60"/>
      <c r="D32" s="61"/>
      <c r="E32" s="62"/>
      <c r="F32" s="62"/>
      <c r="G32" s="62"/>
    </row>
    <row r="33" spans="1:7">
      <c r="A33" s="59"/>
      <c r="B33" s="60"/>
      <c r="C33" s="60"/>
      <c r="D33" s="61"/>
      <c r="E33" s="62"/>
      <c r="F33" s="62"/>
      <c r="G33" s="62"/>
    </row>
    <row r="34" spans="1:7">
      <c r="A34" s="59"/>
      <c r="B34" s="60"/>
      <c r="C34" s="60"/>
      <c r="D34" s="61"/>
      <c r="E34" s="62"/>
      <c r="F34" s="62"/>
      <c r="G34" s="62"/>
    </row>
    <row r="35" spans="1:7">
      <c r="A35" s="59"/>
      <c r="B35" s="60"/>
      <c r="C35" s="60"/>
      <c r="D35" s="61"/>
      <c r="E35" s="62"/>
      <c r="F35" s="62"/>
      <c r="G35" s="62"/>
    </row>
    <row r="36" spans="1:7">
      <c r="A36" s="59"/>
      <c r="B36" s="60"/>
      <c r="C36" s="60"/>
      <c r="D36" s="61"/>
      <c r="E36" s="62"/>
      <c r="F36" s="62"/>
      <c r="G36" s="62"/>
    </row>
    <row r="37" spans="1:7">
      <c r="A37" s="59"/>
      <c r="B37" s="60"/>
      <c r="C37" s="60"/>
      <c r="D37" s="61"/>
      <c r="E37" s="62"/>
      <c r="F37" s="62"/>
      <c r="G37" s="62"/>
    </row>
    <row r="38" spans="1:7">
      <c r="A38" s="59"/>
      <c r="B38" s="60"/>
      <c r="C38" s="60"/>
      <c r="D38" s="61"/>
      <c r="E38" s="62"/>
      <c r="F38" s="62"/>
      <c r="G38" s="62"/>
    </row>
    <row r="39" spans="1:7">
      <c r="A39" s="59"/>
      <c r="B39" s="60"/>
      <c r="C39" s="60"/>
      <c r="D39" s="61"/>
      <c r="E39" s="62"/>
      <c r="F39" s="62"/>
      <c r="G39" s="62"/>
    </row>
    <row r="40" spans="1:7">
      <c r="A40" s="59"/>
      <c r="B40" s="60"/>
      <c r="C40" s="60"/>
      <c r="D40" s="61"/>
      <c r="E40" s="62"/>
      <c r="F40" s="62"/>
      <c r="G40" s="62"/>
    </row>
    <row r="41" spans="1:7">
      <c r="A41" s="59"/>
      <c r="B41" s="60"/>
      <c r="C41" s="60"/>
      <c r="D41" s="61"/>
      <c r="E41" s="62"/>
      <c r="F41" s="62"/>
      <c r="G41" s="62"/>
    </row>
    <row r="42" spans="1:7">
      <c r="A42" s="59"/>
      <c r="B42" s="60"/>
      <c r="C42" s="60"/>
      <c r="D42" s="61"/>
      <c r="E42" s="62"/>
      <c r="F42" s="62"/>
      <c r="G42" s="62"/>
    </row>
    <row r="43" spans="1:7">
      <c r="A43" s="59"/>
      <c r="B43" s="60"/>
      <c r="C43" s="60"/>
      <c r="D43" s="61"/>
      <c r="E43" s="62"/>
      <c r="F43" s="62"/>
      <c r="G43" s="62"/>
    </row>
    <row r="44" spans="1:7">
      <c r="A44" s="59"/>
      <c r="B44" s="60"/>
      <c r="C44" s="60"/>
      <c r="D44" s="61"/>
      <c r="E44" s="62"/>
      <c r="F44" s="62"/>
      <c r="G44" s="62"/>
    </row>
    <row r="45" spans="1:7">
      <c r="A45" s="59"/>
      <c r="B45" s="60"/>
      <c r="C45" s="60"/>
      <c r="D45" s="61"/>
      <c r="E45" s="62"/>
      <c r="F45" s="62"/>
      <c r="G45" s="62"/>
    </row>
    <row r="46" spans="1:7">
      <c r="A46" s="59"/>
      <c r="B46" s="60"/>
      <c r="C46" s="60"/>
      <c r="D46" s="61"/>
      <c r="E46" s="62"/>
      <c r="F46" s="62"/>
      <c r="G46" s="62"/>
    </row>
    <row r="47" spans="1:7">
      <c r="A47" s="59"/>
      <c r="B47" s="60"/>
      <c r="C47" s="60"/>
      <c r="D47" s="61"/>
      <c r="E47" s="62"/>
      <c r="F47" s="62"/>
      <c r="G47" s="62"/>
    </row>
    <row r="48" spans="1:7">
      <c r="A48" s="59"/>
      <c r="B48" s="60"/>
      <c r="C48" s="60"/>
      <c r="D48" s="61"/>
      <c r="E48" s="62"/>
      <c r="F48" s="62"/>
      <c r="G48" s="62"/>
    </row>
    <row r="49" spans="1:7">
      <c r="A49" s="59"/>
      <c r="B49" s="60"/>
      <c r="C49" s="60"/>
      <c r="D49" s="61"/>
      <c r="E49" s="62"/>
      <c r="F49" s="62"/>
      <c r="G49" s="62"/>
    </row>
    <row r="50" spans="1:7">
      <c r="A50" s="59"/>
      <c r="D50" s="63"/>
      <c r="E50" s="64"/>
      <c r="F50" s="64"/>
      <c r="G50" s="64"/>
    </row>
    <row r="51" spans="1:7">
      <c r="A51" s="3"/>
      <c r="D51" s="63"/>
      <c r="E51" s="64"/>
      <c r="F51" s="64"/>
      <c r="G51" s="64"/>
    </row>
    <row r="52" spans="1:7">
      <c r="A52" s="3"/>
      <c r="D52" s="63"/>
      <c r="E52" s="64"/>
      <c r="F52" s="64"/>
      <c r="G52" s="64"/>
    </row>
    <row r="53" spans="1:7">
      <c r="A53" s="3"/>
      <c r="D53" s="63"/>
      <c r="E53" s="64"/>
      <c r="F53" s="64"/>
      <c r="G53" s="64"/>
    </row>
    <row r="54" spans="1:7">
      <c r="A54" s="3"/>
      <c r="D54" s="63"/>
      <c r="E54" s="64"/>
      <c r="F54" s="64"/>
      <c r="G54" s="64"/>
    </row>
    <row r="55" spans="1:7">
      <c r="A55" s="3"/>
      <c r="D55" s="63"/>
      <c r="E55" s="64"/>
      <c r="F55" s="64"/>
      <c r="G55" s="64"/>
    </row>
    <row r="56" spans="1:7">
      <c r="A56" s="3"/>
      <c r="D56" s="63"/>
      <c r="E56" s="64"/>
      <c r="F56" s="64"/>
      <c r="G56" s="64"/>
    </row>
    <row r="57" spans="1:7">
      <c r="A57" s="3"/>
      <c r="D57" s="63"/>
      <c r="E57" s="64"/>
      <c r="F57" s="64"/>
      <c r="G57" s="64"/>
    </row>
    <row r="58" spans="1:7">
      <c r="A58" s="3"/>
      <c r="D58" s="63"/>
      <c r="E58" s="64"/>
      <c r="F58" s="64"/>
      <c r="G58" s="64"/>
    </row>
    <row r="59" spans="1:7">
      <c r="A59" s="3"/>
      <c r="D59" s="63"/>
      <c r="E59" s="64"/>
      <c r="F59" s="64"/>
      <c r="G59" s="64"/>
    </row>
    <row r="60" spans="1:7">
      <c r="A60" s="3"/>
      <c r="D60" s="63"/>
      <c r="E60" s="64"/>
      <c r="F60" s="64"/>
      <c r="G60" s="64"/>
    </row>
    <row r="61" spans="1:7">
      <c r="A61" s="3"/>
      <c r="D61" s="63"/>
      <c r="E61" s="64"/>
      <c r="F61" s="64"/>
      <c r="G61" s="64"/>
    </row>
    <row r="62" spans="1:7">
      <c r="A62" s="3"/>
      <c r="D62" s="63"/>
      <c r="E62" s="64"/>
      <c r="F62" s="64"/>
      <c r="G62" s="64"/>
    </row>
    <row r="63" spans="1:7">
      <c r="A63" s="3"/>
      <c r="D63" s="63"/>
      <c r="E63" s="64"/>
      <c r="F63" s="64"/>
      <c r="G63" s="64"/>
    </row>
    <row r="64" spans="1:7">
      <c r="A64" s="3"/>
      <c r="D64" s="63"/>
      <c r="E64" s="64"/>
      <c r="F64" s="64"/>
      <c r="G64" s="64"/>
    </row>
    <row r="65" spans="1:7">
      <c r="A65" s="3"/>
      <c r="D65" s="63"/>
      <c r="E65" s="64"/>
      <c r="F65" s="64"/>
      <c r="G65" s="64"/>
    </row>
    <row r="66" spans="1:7">
      <c r="A66" s="3"/>
      <c r="D66" s="63"/>
      <c r="E66" s="64"/>
      <c r="F66" s="64"/>
      <c r="G66" s="64"/>
    </row>
    <row r="67" spans="1:7">
      <c r="A67" s="3"/>
      <c r="D67" s="63"/>
      <c r="E67" s="64"/>
      <c r="F67" s="64"/>
      <c r="G67" s="64"/>
    </row>
    <row r="68" spans="1:7">
      <c r="A68" s="3"/>
      <c r="D68" s="63"/>
      <c r="E68" s="64"/>
      <c r="F68" s="64"/>
      <c r="G68" s="64"/>
    </row>
    <row r="69" spans="1:7">
      <c r="A69" s="3"/>
      <c r="D69" s="63"/>
      <c r="E69" s="64"/>
      <c r="F69" s="64"/>
      <c r="G69" s="64"/>
    </row>
    <row r="70" spans="1:7">
      <c r="A70" s="3"/>
      <c r="D70" s="63"/>
      <c r="E70" s="64"/>
      <c r="F70" s="64"/>
      <c r="G70" s="64"/>
    </row>
    <row r="71" spans="1:7">
      <c r="A71" s="3"/>
      <c r="D71" s="63"/>
      <c r="E71" s="64"/>
      <c r="F71" s="64"/>
      <c r="G71" s="64"/>
    </row>
    <row r="72" spans="1:7">
      <c r="A72" s="3"/>
      <c r="D72" s="63"/>
      <c r="E72" s="64"/>
      <c r="F72" s="64"/>
      <c r="G72" s="64"/>
    </row>
    <row r="73" spans="1:7">
      <c r="A73" s="3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80" spans="1:7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"/>
  <sheetViews>
    <sheetView view="pageBreakPreview" topLeftCell="B82" zoomScale="70" zoomScaleNormal="50" zoomScaleSheetLayoutView="70" workbookViewId="0">
      <selection activeCell="G9" sqref="G9"/>
    </sheetView>
  </sheetViews>
  <sheetFormatPr defaultColWidth="9.140625" defaultRowHeight="18.75"/>
  <cols>
    <col min="1" max="1" width="98.5703125" style="2" customWidth="1"/>
    <col min="2" max="2" width="14.85546875" style="426" customWidth="1"/>
    <col min="3" max="7" width="22.42578125" style="426" customWidth="1"/>
    <col min="8" max="8" width="19.85546875" style="426" customWidth="1"/>
    <col min="9" max="9" width="31.85546875" style="426" customWidth="1"/>
    <col min="10" max="11" width="0" style="2" hidden="1" customWidth="1"/>
    <col min="12" max="12" width="15.7109375" style="2" hidden="1" customWidth="1"/>
    <col min="13" max="13" width="10.28515625" style="2" hidden="1" customWidth="1"/>
    <col min="14" max="15" width="0" style="2" hidden="1" customWidth="1"/>
    <col min="16" max="16384" width="9.140625" style="2"/>
  </cols>
  <sheetData>
    <row r="1" spans="1:13" ht="29.25" customHeight="1">
      <c r="H1" s="312" t="s">
        <v>343</v>
      </c>
    </row>
    <row r="2" spans="1:13" ht="27" customHeight="1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13" ht="22.5" customHeight="1">
      <c r="A3" s="422"/>
      <c r="B3" s="6"/>
      <c r="C3" s="6"/>
      <c r="D3" s="6"/>
      <c r="E3" s="6"/>
      <c r="F3" s="6"/>
      <c r="G3" s="6"/>
      <c r="H3" s="6" t="s">
        <v>453</v>
      </c>
      <c r="I3" s="6"/>
    </row>
    <row r="4" spans="1:13" ht="47.25" customHeight="1">
      <c r="A4" s="457" t="s">
        <v>154</v>
      </c>
      <c r="B4" s="458" t="s">
        <v>18</v>
      </c>
      <c r="C4" s="477" t="s">
        <v>277</v>
      </c>
      <c r="D4" s="477"/>
      <c r="E4" s="457" t="s">
        <v>544</v>
      </c>
      <c r="F4" s="457"/>
      <c r="G4" s="457"/>
      <c r="H4" s="457"/>
      <c r="I4" s="457"/>
    </row>
    <row r="5" spans="1:13" ht="75" customHeight="1">
      <c r="A5" s="457"/>
      <c r="B5" s="458"/>
      <c r="C5" s="415" t="s">
        <v>550</v>
      </c>
      <c r="D5" s="415" t="s">
        <v>546</v>
      </c>
      <c r="E5" s="415" t="s">
        <v>145</v>
      </c>
      <c r="F5" s="415" t="s">
        <v>141</v>
      </c>
      <c r="G5" s="36" t="s">
        <v>151</v>
      </c>
      <c r="H5" s="36" t="s">
        <v>363</v>
      </c>
      <c r="I5" s="428" t="s">
        <v>150</v>
      </c>
    </row>
    <row r="6" spans="1:13" ht="24.75" customHeight="1">
      <c r="A6" s="414">
        <v>1</v>
      </c>
      <c r="B6" s="415">
        <v>2</v>
      </c>
      <c r="C6" s="414">
        <v>3</v>
      </c>
      <c r="D6" s="415">
        <v>4</v>
      </c>
      <c r="E6" s="414">
        <v>5</v>
      </c>
      <c r="F6" s="415">
        <v>6</v>
      </c>
      <c r="G6" s="414">
        <v>7</v>
      </c>
      <c r="H6" s="415">
        <v>8</v>
      </c>
      <c r="I6" s="414">
        <v>9</v>
      </c>
    </row>
    <row r="7" spans="1:13" s="35" customFormat="1" ht="32.25" customHeight="1">
      <c r="A7" s="478" t="s">
        <v>149</v>
      </c>
      <c r="B7" s="478"/>
      <c r="C7" s="478"/>
      <c r="D7" s="478"/>
      <c r="E7" s="478"/>
      <c r="F7" s="478"/>
      <c r="G7" s="478"/>
      <c r="H7" s="478"/>
      <c r="I7" s="478"/>
    </row>
    <row r="8" spans="1:13" s="35" customFormat="1" ht="32.25" customHeight="1">
      <c r="A8" s="421" t="s">
        <v>123</v>
      </c>
      <c r="B8" s="150">
        <v>1000</v>
      </c>
      <c r="C8" s="302">
        <v>23687</v>
      </c>
      <c r="D8" s="302">
        <v>26775</v>
      </c>
      <c r="E8" s="302">
        <v>27000</v>
      </c>
      <c r="F8" s="302">
        <f t="shared" ref="F8:F17" si="0">D8</f>
        <v>26775</v>
      </c>
      <c r="G8" s="302">
        <f>IF(F8="(    )",0,F8)-IF(E8="(    )",0,E8)</f>
        <v>-225</v>
      </c>
      <c r="H8" s="151">
        <f t="shared" ref="H8:H10" si="1">IF(IF(E8="(    )",0,E8)=0,0,IF(F8="(    )",0,F8)/IF(E8="(    )",0,E8))*100</f>
        <v>99.166666666666671</v>
      </c>
      <c r="I8" s="408"/>
      <c r="L8" s="151">
        <f>IF(D8="(    )",0,D8)-IF(C8="(    )",0,C8)</f>
        <v>3088</v>
      </c>
      <c r="M8" s="151">
        <f>IF(IF(C8="(    )",0,C8)=0,0,IF(D8="(    )",0,D8)/IF(C8="(    )",0,C8))*100</f>
        <v>113.03668679022249</v>
      </c>
    </row>
    <row r="9" spans="1:13" s="35" customFormat="1" ht="32.25" customHeight="1">
      <c r="A9" s="421" t="s">
        <v>110</v>
      </c>
      <c r="B9" s="150">
        <v>1010</v>
      </c>
      <c r="C9" s="302">
        <f>SUM(C10:C17)</f>
        <v>-20923</v>
      </c>
      <c r="D9" s="302">
        <f t="shared" ref="D9:E9" si="2">SUM(D10:D17)</f>
        <v>-23077</v>
      </c>
      <c r="E9" s="302">
        <f t="shared" si="2"/>
        <v>-23680</v>
      </c>
      <c r="F9" s="302">
        <f t="shared" si="0"/>
        <v>-23077</v>
      </c>
      <c r="G9" s="302">
        <f t="shared" ref="G9:G10" si="3">IF(F9="(    )",0,F9)-IF(E9="(    )",0,E9)</f>
        <v>603</v>
      </c>
      <c r="H9" s="151">
        <f t="shared" si="1"/>
        <v>97.453547297297291</v>
      </c>
      <c r="I9" s="408"/>
      <c r="K9" s="35">
        <v>20923</v>
      </c>
      <c r="L9" s="409">
        <f>K9+D9</f>
        <v>-2154</v>
      </c>
    </row>
    <row r="10" spans="1:13" ht="32.25" customHeight="1">
      <c r="A10" s="100" t="s">
        <v>302</v>
      </c>
      <c r="B10" s="101">
        <v>1011</v>
      </c>
      <c r="C10" s="303">
        <v>-2258</v>
      </c>
      <c r="D10" s="303">
        <v>-2789</v>
      </c>
      <c r="E10" s="303">
        <v>-2068</v>
      </c>
      <c r="F10" s="303">
        <f t="shared" si="0"/>
        <v>-2789</v>
      </c>
      <c r="G10" s="303">
        <f t="shared" si="3"/>
        <v>-721</v>
      </c>
      <c r="H10" s="152">
        <f t="shared" si="1"/>
        <v>134.86460348162475</v>
      </c>
      <c r="I10" s="407"/>
    </row>
    <row r="11" spans="1:13" ht="32.25" customHeight="1">
      <c r="A11" s="100" t="s">
        <v>430</v>
      </c>
      <c r="B11" s="101">
        <v>1012</v>
      </c>
      <c r="C11" s="303">
        <v>-438</v>
      </c>
      <c r="D11" s="303">
        <v>-445</v>
      </c>
      <c r="E11" s="303">
        <v>-580</v>
      </c>
      <c r="F11" s="303">
        <f t="shared" si="0"/>
        <v>-445</v>
      </c>
      <c r="G11" s="303">
        <f t="shared" ref="G11" si="4">IF(F11="(    )",0,F11)-IF(E11="(    )",0,E11)</f>
        <v>135</v>
      </c>
      <c r="H11" s="152">
        <f t="shared" ref="H11" si="5">IF(IF(E11="(    )",0,E11)=0,0,IF(F11="(    )",0,F11)/IF(E11="(    )",0,E11))*100</f>
        <v>76.724137931034491</v>
      </c>
      <c r="I11" s="407"/>
    </row>
    <row r="12" spans="1:13" ht="32.25" customHeight="1">
      <c r="A12" s="100" t="s">
        <v>303</v>
      </c>
      <c r="B12" s="101">
        <v>1013</v>
      </c>
      <c r="C12" s="303">
        <v>-457</v>
      </c>
      <c r="D12" s="303">
        <v>-605</v>
      </c>
      <c r="E12" s="303">
        <v>-600</v>
      </c>
      <c r="F12" s="303">
        <f t="shared" si="0"/>
        <v>-605</v>
      </c>
      <c r="G12" s="303">
        <f t="shared" ref="G12:G75" si="6">IF(F12="(    )",0,F12)-IF(E12="(    )",0,E12)</f>
        <v>-5</v>
      </c>
      <c r="H12" s="152">
        <f t="shared" ref="H12:H75" si="7">IF(IF(E12="(    )",0,E12)=0,0,IF(F12="(    )",0,F12)/IF(E12="(    )",0,E12))*100</f>
        <v>100.83333333333333</v>
      </c>
      <c r="I12" s="407"/>
    </row>
    <row r="13" spans="1:13" ht="32.25" customHeight="1">
      <c r="A13" s="100" t="s">
        <v>5</v>
      </c>
      <c r="B13" s="101">
        <v>1014</v>
      </c>
      <c r="C13" s="303">
        <v>-14192</v>
      </c>
      <c r="D13" s="303">
        <v>-15407</v>
      </c>
      <c r="E13" s="303">
        <v>-16182</v>
      </c>
      <c r="F13" s="303">
        <f t="shared" si="0"/>
        <v>-15407</v>
      </c>
      <c r="G13" s="303">
        <f t="shared" si="6"/>
        <v>775</v>
      </c>
      <c r="H13" s="152">
        <f t="shared" si="7"/>
        <v>95.210727969348667</v>
      </c>
      <c r="I13" s="407"/>
    </row>
    <row r="14" spans="1:13" ht="32.25" customHeight="1">
      <c r="A14" s="100" t="s">
        <v>6</v>
      </c>
      <c r="B14" s="101">
        <v>1015</v>
      </c>
      <c r="C14" s="303">
        <v>-3006</v>
      </c>
      <c r="D14" s="303">
        <v>-3252</v>
      </c>
      <c r="E14" s="303">
        <v>-3560</v>
      </c>
      <c r="F14" s="303">
        <f t="shared" si="0"/>
        <v>-3252</v>
      </c>
      <c r="G14" s="303">
        <f t="shared" si="6"/>
        <v>308</v>
      </c>
      <c r="H14" s="152">
        <f t="shared" si="7"/>
        <v>91.348314606741582</v>
      </c>
      <c r="I14" s="407"/>
    </row>
    <row r="15" spans="1:13" s="1" customFormat="1" ht="40.5">
      <c r="A15" s="100" t="s">
        <v>304</v>
      </c>
      <c r="B15" s="415">
        <v>1016</v>
      </c>
      <c r="C15" s="303">
        <v>-124</v>
      </c>
      <c r="D15" s="303">
        <v>-103</v>
      </c>
      <c r="E15" s="303">
        <v>-89</v>
      </c>
      <c r="F15" s="303">
        <f t="shared" si="0"/>
        <v>-103</v>
      </c>
      <c r="G15" s="303">
        <f t="shared" si="6"/>
        <v>-14</v>
      </c>
      <c r="H15" s="152">
        <f t="shared" si="7"/>
        <v>115.73033707865167</v>
      </c>
      <c r="I15" s="429"/>
    </row>
    <row r="16" spans="1:13" s="1" customFormat="1" ht="32.25" customHeight="1">
      <c r="A16" s="100" t="s">
        <v>305</v>
      </c>
      <c r="B16" s="415">
        <v>1017</v>
      </c>
      <c r="C16" s="303">
        <v>-230</v>
      </c>
      <c r="D16" s="303">
        <v>-245</v>
      </c>
      <c r="E16" s="303">
        <v>-228</v>
      </c>
      <c r="F16" s="303">
        <f t="shared" si="0"/>
        <v>-245</v>
      </c>
      <c r="G16" s="303">
        <f t="shared" si="6"/>
        <v>-17</v>
      </c>
      <c r="H16" s="152">
        <f t="shared" si="7"/>
        <v>107.45614035087718</v>
      </c>
      <c r="I16" s="429"/>
    </row>
    <row r="17" spans="1:11" ht="32.25" customHeight="1">
      <c r="A17" s="100" t="s">
        <v>306</v>
      </c>
      <c r="B17" s="101">
        <v>1018</v>
      </c>
      <c r="C17" s="303">
        <f>'Розшифровка фінрезультати'!C6</f>
        <v>-218</v>
      </c>
      <c r="D17" s="303">
        <f>'Розшифровка фінрезультати'!E6</f>
        <v>-231</v>
      </c>
      <c r="E17" s="303">
        <f>'Розшифровка фінрезультати'!D6</f>
        <v>-373</v>
      </c>
      <c r="F17" s="303">
        <f t="shared" si="0"/>
        <v>-231</v>
      </c>
      <c r="G17" s="303">
        <f t="shared" si="6"/>
        <v>142</v>
      </c>
      <c r="H17" s="152">
        <f t="shared" si="7"/>
        <v>61.930294906166218</v>
      </c>
      <c r="I17" s="407"/>
    </row>
    <row r="18" spans="1:11" s="35" customFormat="1" ht="32.25" customHeight="1">
      <c r="A18" s="421" t="s">
        <v>23</v>
      </c>
      <c r="B18" s="150">
        <v>1020</v>
      </c>
      <c r="C18" s="302">
        <f>SUM(C8,C9)</f>
        <v>2764</v>
      </c>
      <c r="D18" s="302">
        <f t="shared" ref="D18:F18" si="8">SUM(D8,D9)</f>
        <v>3698</v>
      </c>
      <c r="E18" s="302">
        <f t="shared" si="8"/>
        <v>3320</v>
      </c>
      <c r="F18" s="302">
        <f t="shared" si="8"/>
        <v>3698</v>
      </c>
      <c r="G18" s="302">
        <f t="shared" si="6"/>
        <v>378</v>
      </c>
      <c r="H18" s="151">
        <f t="shared" si="7"/>
        <v>111.38554216867469</v>
      </c>
      <c r="I18" s="408"/>
    </row>
    <row r="19" spans="1:11" s="35" customFormat="1" ht="32.25" customHeight="1">
      <c r="A19" s="421" t="s">
        <v>130</v>
      </c>
      <c r="B19" s="150">
        <v>1030</v>
      </c>
      <c r="C19" s="302">
        <f>SUM(C20:C37,C39)</f>
        <v>-2873</v>
      </c>
      <c r="D19" s="302">
        <f t="shared" ref="D19:F19" si="9">SUM(D20:D37,D39)</f>
        <v>-3427</v>
      </c>
      <c r="E19" s="302">
        <f t="shared" si="9"/>
        <v>-3027</v>
      </c>
      <c r="F19" s="302">
        <f t="shared" si="9"/>
        <v>-3427</v>
      </c>
      <c r="G19" s="302">
        <f t="shared" si="6"/>
        <v>-400</v>
      </c>
      <c r="H19" s="151">
        <f t="shared" si="7"/>
        <v>113.21440370003305</v>
      </c>
      <c r="I19" s="408"/>
      <c r="K19" s="35">
        <v>2873</v>
      </c>
    </row>
    <row r="20" spans="1:11" s="35" customFormat="1" ht="32.25" customHeight="1">
      <c r="A20" s="100" t="s">
        <v>81</v>
      </c>
      <c r="B20" s="101">
        <v>1031</v>
      </c>
      <c r="C20" s="303">
        <f>-'6.2. Інша інфо_2'!R9</f>
        <v>0</v>
      </c>
      <c r="D20" s="303">
        <f>-'6.2. Інша інфо_2'!X9</f>
        <v>0</v>
      </c>
      <c r="E20" s="303">
        <f>'6.2. Інша інфо_2'!U9</f>
        <v>0</v>
      </c>
      <c r="F20" s="303">
        <f>-'6.2. Інша інфо_2'!X9</f>
        <v>0</v>
      </c>
      <c r="G20" s="303">
        <f t="shared" si="6"/>
        <v>0</v>
      </c>
      <c r="H20" s="152">
        <f t="shared" si="7"/>
        <v>0</v>
      </c>
      <c r="I20" s="407"/>
    </row>
    <row r="21" spans="1:11" s="35" customFormat="1" ht="32.25" customHeight="1">
      <c r="A21" s="100" t="s">
        <v>124</v>
      </c>
      <c r="B21" s="101">
        <v>1032</v>
      </c>
      <c r="C21" s="303">
        <f>-'6.2. Інша інфо_2'!R20</f>
        <v>0</v>
      </c>
      <c r="D21" s="303">
        <f>-'6.2. Інша інфо_2'!X20</f>
        <v>0</v>
      </c>
      <c r="E21" s="303">
        <f>'6.2. Інша інфо_2'!U20</f>
        <v>0</v>
      </c>
      <c r="F21" s="303">
        <f>-'6.2. Інша інфо_2'!X20</f>
        <v>0</v>
      </c>
      <c r="G21" s="303">
        <f t="shared" si="6"/>
        <v>0</v>
      </c>
      <c r="H21" s="152">
        <f t="shared" si="7"/>
        <v>0</v>
      </c>
      <c r="I21" s="407"/>
    </row>
    <row r="22" spans="1:11" s="35" customFormat="1" ht="32.25" customHeight="1">
      <c r="A22" s="100" t="s">
        <v>22</v>
      </c>
      <c r="B22" s="101">
        <v>1033</v>
      </c>
      <c r="C22" s="303" t="s">
        <v>186</v>
      </c>
      <c r="D22" s="303" t="s">
        <v>186</v>
      </c>
      <c r="E22" s="303" t="s">
        <v>186</v>
      </c>
      <c r="F22" s="303" t="s">
        <v>186</v>
      </c>
      <c r="G22" s="303">
        <f t="shared" si="6"/>
        <v>0</v>
      </c>
      <c r="H22" s="152">
        <f t="shared" si="7"/>
        <v>0</v>
      </c>
      <c r="I22" s="407"/>
    </row>
    <row r="23" spans="1:11" s="35" customFormat="1" ht="32.25" customHeight="1">
      <c r="A23" s="100" t="s">
        <v>32</v>
      </c>
      <c r="B23" s="101">
        <v>1034</v>
      </c>
      <c r="C23" s="303" t="s">
        <v>186</v>
      </c>
      <c r="D23" s="303">
        <v>-1</v>
      </c>
      <c r="E23" s="303" t="s">
        <v>186</v>
      </c>
      <c r="F23" s="303">
        <f>D23</f>
        <v>-1</v>
      </c>
      <c r="G23" s="303">
        <f t="shared" si="6"/>
        <v>-1</v>
      </c>
      <c r="H23" s="152">
        <f t="shared" si="7"/>
        <v>0</v>
      </c>
      <c r="I23" s="407"/>
    </row>
    <row r="24" spans="1:11" s="35" customFormat="1" ht="32.25" customHeight="1">
      <c r="A24" s="100" t="s">
        <v>33</v>
      </c>
      <c r="B24" s="101">
        <v>1035</v>
      </c>
      <c r="C24" s="303">
        <v>-29</v>
      </c>
      <c r="D24" s="303">
        <v>-35</v>
      </c>
      <c r="E24" s="303">
        <v>-28</v>
      </c>
      <c r="F24" s="303">
        <f>D24</f>
        <v>-35</v>
      </c>
      <c r="G24" s="303">
        <f t="shared" si="6"/>
        <v>-7</v>
      </c>
      <c r="H24" s="152">
        <f t="shared" si="7"/>
        <v>125</v>
      </c>
      <c r="I24" s="407"/>
    </row>
    <row r="25" spans="1:11" s="35" customFormat="1" ht="32.25" customHeight="1">
      <c r="A25" s="100" t="s">
        <v>34</v>
      </c>
      <c r="B25" s="101">
        <v>1036</v>
      </c>
      <c r="C25" s="303">
        <v>-1714</v>
      </c>
      <c r="D25" s="303">
        <v>-1928</v>
      </c>
      <c r="E25" s="303">
        <v>-1770</v>
      </c>
      <c r="F25" s="303">
        <f>D25</f>
        <v>-1928</v>
      </c>
      <c r="G25" s="303">
        <f t="shared" si="6"/>
        <v>-158</v>
      </c>
      <c r="H25" s="152">
        <f t="shared" si="7"/>
        <v>108.92655367231639</v>
      </c>
      <c r="I25" s="407"/>
    </row>
    <row r="26" spans="1:11" s="35" customFormat="1" ht="32.25" customHeight="1">
      <c r="A26" s="100" t="s">
        <v>35</v>
      </c>
      <c r="B26" s="101">
        <v>1037</v>
      </c>
      <c r="C26" s="303">
        <v>-314</v>
      </c>
      <c r="D26" s="303">
        <v>-354</v>
      </c>
      <c r="E26" s="303">
        <v>-389</v>
      </c>
      <c r="F26" s="303">
        <f>D26</f>
        <v>-354</v>
      </c>
      <c r="G26" s="303">
        <f t="shared" si="6"/>
        <v>35</v>
      </c>
      <c r="H26" s="152">
        <f t="shared" si="7"/>
        <v>91.00257069408741</v>
      </c>
      <c r="I26" s="407"/>
    </row>
    <row r="27" spans="1:11" s="35" customFormat="1" ht="40.5">
      <c r="A27" s="100" t="s">
        <v>36</v>
      </c>
      <c r="B27" s="101">
        <v>1038</v>
      </c>
      <c r="C27" s="303">
        <v>-55</v>
      </c>
      <c r="D27" s="303">
        <v>-72</v>
      </c>
      <c r="E27" s="303">
        <v>-60</v>
      </c>
      <c r="F27" s="303">
        <f>D27</f>
        <v>-72</v>
      </c>
      <c r="G27" s="303">
        <f t="shared" si="6"/>
        <v>-12</v>
      </c>
      <c r="H27" s="152">
        <f t="shared" si="7"/>
        <v>120</v>
      </c>
      <c r="I27" s="407"/>
    </row>
    <row r="28" spans="1:11" s="1" customFormat="1" ht="40.5">
      <c r="A28" s="100" t="s">
        <v>37</v>
      </c>
      <c r="B28" s="101">
        <v>1039</v>
      </c>
      <c r="C28" s="303" t="s">
        <v>186</v>
      </c>
      <c r="D28" s="303" t="s">
        <v>186</v>
      </c>
      <c r="E28" s="303" t="s">
        <v>186</v>
      </c>
      <c r="F28" s="303" t="s">
        <v>186</v>
      </c>
      <c r="G28" s="303">
        <f t="shared" si="6"/>
        <v>0</v>
      </c>
      <c r="H28" s="152">
        <f t="shared" si="7"/>
        <v>0</v>
      </c>
      <c r="I28" s="407"/>
    </row>
    <row r="29" spans="1:11" s="35" customFormat="1" ht="32.25" customHeight="1">
      <c r="A29" s="100" t="s">
        <v>38</v>
      </c>
      <c r="B29" s="101">
        <v>1040</v>
      </c>
      <c r="C29" s="303" t="s">
        <v>186</v>
      </c>
      <c r="D29" s="303" t="s">
        <v>186</v>
      </c>
      <c r="E29" s="303" t="s">
        <v>186</v>
      </c>
      <c r="F29" s="303" t="s">
        <v>186</v>
      </c>
      <c r="G29" s="303">
        <f t="shared" si="6"/>
        <v>0</v>
      </c>
      <c r="H29" s="152">
        <f t="shared" si="7"/>
        <v>0</v>
      </c>
      <c r="I29" s="407"/>
    </row>
    <row r="30" spans="1:11" s="35" customFormat="1" ht="32.25" customHeight="1">
      <c r="A30" s="100" t="s">
        <v>39</v>
      </c>
      <c r="B30" s="101">
        <v>1041</v>
      </c>
      <c r="C30" s="303" t="s">
        <v>186</v>
      </c>
      <c r="D30" s="303" t="s">
        <v>186</v>
      </c>
      <c r="E30" s="303" t="s">
        <v>186</v>
      </c>
      <c r="F30" s="303" t="s">
        <v>186</v>
      </c>
      <c r="G30" s="303">
        <f t="shared" si="6"/>
        <v>0</v>
      </c>
      <c r="H30" s="152">
        <f t="shared" si="7"/>
        <v>0</v>
      </c>
      <c r="I30" s="407"/>
    </row>
    <row r="31" spans="1:11" s="35" customFormat="1" ht="32.25" customHeight="1">
      <c r="A31" s="100" t="s">
        <v>40</v>
      </c>
      <c r="B31" s="101">
        <v>1042</v>
      </c>
      <c r="C31" s="303">
        <v>-92</v>
      </c>
      <c r="D31" s="303">
        <v>-255</v>
      </c>
      <c r="E31" s="303">
        <v>-138</v>
      </c>
      <c r="F31" s="303">
        <f>D31</f>
        <v>-255</v>
      </c>
      <c r="G31" s="303">
        <f t="shared" si="6"/>
        <v>-117</v>
      </c>
      <c r="H31" s="152">
        <f t="shared" si="7"/>
        <v>184.78260869565219</v>
      </c>
      <c r="I31" s="407"/>
    </row>
    <row r="32" spans="1:11" s="35" customFormat="1" ht="32.25" customHeight="1">
      <c r="A32" s="100" t="s">
        <v>56</v>
      </c>
      <c r="B32" s="101">
        <v>1043</v>
      </c>
      <c r="C32" s="303">
        <v>-40</v>
      </c>
      <c r="D32" s="303">
        <v>-76</v>
      </c>
      <c r="E32" s="303">
        <v>-40</v>
      </c>
      <c r="F32" s="303">
        <f>D32</f>
        <v>-76</v>
      </c>
      <c r="G32" s="303">
        <f t="shared" si="6"/>
        <v>-36</v>
      </c>
      <c r="H32" s="152">
        <f t="shared" si="7"/>
        <v>190</v>
      </c>
      <c r="I32" s="407"/>
    </row>
    <row r="33" spans="1:9" s="35" customFormat="1" ht="32.25" customHeight="1">
      <c r="A33" s="100" t="s">
        <v>41</v>
      </c>
      <c r="B33" s="101">
        <v>1044</v>
      </c>
      <c r="C33" s="303">
        <v>-14</v>
      </c>
      <c r="D33" s="303">
        <v>-3</v>
      </c>
      <c r="E33" s="303" t="s">
        <v>186</v>
      </c>
      <c r="F33" s="303">
        <f>D33</f>
        <v>-3</v>
      </c>
      <c r="G33" s="303">
        <f t="shared" si="6"/>
        <v>-3</v>
      </c>
      <c r="H33" s="152">
        <f t="shared" si="7"/>
        <v>0</v>
      </c>
      <c r="I33" s="407"/>
    </row>
    <row r="34" spans="1:9" s="35" customFormat="1" ht="32.25" customHeight="1">
      <c r="A34" s="100" t="s">
        <v>42</v>
      </c>
      <c r="B34" s="101">
        <v>1045</v>
      </c>
      <c r="C34" s="303" t="s">
        <v>186</v>
      </c>
      <c r="D34" s="303" t="s">
        <v>186</v>
      </c>
      <c r="E34" s="303" t="s">
        <v>186</v>
      </c>
      <c r="F34" s="303" t="s">
        <v>186</v>
      </c>
      <c r="G34" s="303">
        <f t="shared" si="6"/>
        <v>0</v>
      </c>
      <c r="H34" s="152">
        <f t="shared" si="7"/>
        <v>0</v>
      </c>
      <c r="I34" s="407"/>
    </row>
    <row r="35" spans="1:9" s="35" customFormat="1" ht="32.25" customHeight="1">
      <c r="A35" s="100" t="s">
        <v>43</v>
      </c>
      <c r="B35" s="101">
        <v>1046</v>
      </c>
      <c r="C35" s="303" t="s">
        <v>186</v>
      </c>
      <c r="D35" s="303" t="s">
        <v>186</v>
      </c>
      <c r="E35" s="303" t="s">
        <v>186</v>
      </c>
      <c r="F35" s="303" t="s">
        <v>186</v>
      </c>
      <c r="G35" s="303">
        <f t="shared" si="6"/>
        <v>0</v>
      </c>
      <c r="H35" s="152">
        <f t="shared" si="7"/>
        <v>0</v>
      </c>
      <c r="I35" s="407"/>
    </row>
    <row r="36" spans="1:9" s="35" customFormat="1" ht="32.25" customHeight="1">
      <c r="A36" s="100" t="s">
        <v>44</v>
      </c>
      <c r="B36" s="101">
        <v>1047</v>
      </c>
      <c r="C36" s="303" t="s">
        <v>186</v>
      </c>
      <c r="D36" s="303" t="s">
        <v>186</v>
      </c>
      <c r="E36" s="303" t="s">
        <v>186</v>
      </c>
      <c r="F36" s="303" t="s">
        <v>186</v>
      </c>
      <c r="G36" s="303">
        <f t="shared" si="6"/>
        <v>0</v>
      </c>
      <c r="H36" s="152">
        <f t="shared" si="7"/>
        <v>0</v>
      </c>
      <c r="I36" s="407"/>
    </row>
    <row r="37" spans="1:9" s="1" customFormat="1" ht="40.5">
      <c r="A37" s="100" t="s">
        <v>64</v>
      </c>
      <c r="B37" s="101">
        <v>1048</v>
      </c>
      <c r="C37" s="303" t="s">
        <v>186</v>
      </c>
      <c r="D37" s="303" t="s">
        <v>186</v>
      </c>
      <c r="E37" s="303" t="s">
        <v>186</v>
      </c>
      <c r="F37" s="303" t="s">
        <v>186</v>
      </c>
      <c r="G37" s="303">
        <f t="shared" si="6"/>
        <v>0</v>
      </c>
      <c r="H37" s="152">
        <f t="shared" si="7"/>
        <v>0</v>
      </c>
      <c r="I37" s="407"/>
    </row>
    <row r="38" spans="1:9" s="35" customFormat="1" ht="32.25" customHeight="1">
      <c r="A38" s="100" t="s">
        <v>45</v>
      </c>
      <c r="B38" s="101" t="s">
        <v>360</v>
      </c>
      <c r="C38" s="303" t="s">
        <v>186</v>
      </c>
      <c r="D38" s="303" t="s">
        <v>186</v>
      </c>
      <c r="E38" s="303" t="s">
        <v>186</v>
      </c>
      <c r="F38" s="303" t="s">
        <v>186</v>
      </c>
      <c r="G38" s="303">
        <f t="shared" si="6"/>
        <v>0</v>
      </c>
      <c r="H38" s="152">
        <f t="shared" si="7"/>
        <v>0</v>
      </c>
      <c r="I38" s="407"/>
    </row>
    <row r="39" spans="1:9" s="35" customFormat="1" ht="32.25" customHeight="1">
      <c r="A39" s="100" t="s">
        <v>84</v>
      </c>
      <c r="B39" s="101">
        <v>1049</v>
      </c>
      <c r="C39" s="303">
        <f>'Розшифровка фінрезультати'!C20</f>
        <v>-615</v>
      </c>
      <c r="D39" s="303">
        <f>'Розшифровка фінрезультати'!E20</f>
        <v>-703</v>
      </c>
      <c r="E39" s="303">
        <f>'Розшифровка фінрезультати'!D20</f>
        <v>-602</v>
      </c>
      <c r="F39" s="303">
        <f>'Розшифровка фінрезультати'!E20</f>
        <v>-703</v>
      </c>
      <c r="G39" s="303">
        <f t="shared" si="6"/>
        <v>-101</v>
      </c>
      <c r="H39" s="152">
        <f t="shared" si="7"/>
        <v>116.77740863787376</v>
      </c>
      <c r="I39" s="407"/>
    </row>
    <row r="40" spans="1:9" s="35" customFormat="1" ht="32.25" customHeight="1">
      <c r="A40" s="421" t="s">
        <v>131</v>
      </c>
      <c r="B40" s="153">
        <v>1060</v>
      </c>
      <c r="C40" s="302">
        <f>SUM(C41:C47)</f>
        <v>-4</v>
      </c>
      <c r="D40" s="302">
        <f t="shared" ref="D40:F40" si="10">SUM(D41:D47)</f>
        <v>-5</v>
      </c>
      <c r="E40" s="302">
        <f t="shared" si="10"/>
        <v>-6</v>
      </c>
      <c r="F40" s="302">
        <f t="shared" si="10"/>
        <v>-5</v>
      </c>
      <c r="G40" s="302">
        <f t="shared" si="6"/>
        <v>1</v>
      </c>
      <c r="H40" s="151">
        <f t="shared" si="7"/>
        <v>83.333333333333343</v>
      </c>
      <c r="I40" s="153"/>
    </row>
    <row r="41" spans="1:9" s="35" customFormat="1" ht="32.25" customHeight="1">
      <c r="A41" s="100" t="s">
        <v>112</v>
      </c>
      <c r="B41" s="101">
        <v>1061</v>
      </c>
      <c r="C41" s="303" t="s">
        <v>186</v>
      </c>
      <c r="D41" s="303" t="s">
        <v>186</v>
      </c>
      <c r="E41" s="303" t="s">
        <v>186</v>
      </c>
      <c r="F41" s="303" t="s">
        <v>186</v>
      </c>
      <c r="G41" s="303">
        <f t="shared" si="6"/>
        <v>0</v>
      </c>
      <c r="H41" s="152">
        <f t="shared" si="7"/>
        <v>0</v>
      </c>
      <c r="I41" s="407"/>
    </row>
    <row r="42" spans="1:9" s="35" customFormat="1" ht="32.25" customHeight="1">
      <c r="A42" s="100" t="s">
        <v>113</v>
      </c>
      <c r="B42" s="101">
        <v>1062</v>
      </c>
      <c r="C42" s="303" t="s">
        <v>186</v>
      </c>
      <c r="D42" s="303" t="s">
        <v>186</v>
      </c>
      <c r="E42" s="303" t="s">
        <v>186</v>
      </c>
      <c r="F42" s="303" t="s">
        <v>186</v>
      </c>
      <c r="G42" s="303">
        <f t="shared" si="6"/>
        <v>0</v>
      </c>
      <c r="H42" s="152">
        <f t="shared" si="7"/>
        <v>0</v>
      </c>
      <c r="I42" s="407"/>
    </row>
    <row r="43" spans="1:9" s="35" customFormat="1" ht="32.25" customHeight="1">
      <c r="A43" s="100" t="s">
        <v>34</v>
      </c>
      <c r="B43" s="101">
        <v>1063</v>
      </c>
      <c r="C43" s="303" t="s">
        <v>186</v>
      </c>
      <c r="D43" s="303" t="s">
        <v>186</v>
      </c>
      <c r="E43" s="303" t="s">
        <v>186</v>
      </c>
      <c r="F43" s="303" t="s">
        <v>186</v>
      </c>
      <c r="G43" s="303">
        <f t="shared" si="6"/>
        <v>0</v>
      </c>
      <c r="H43" s="152">
        <f t="shared" si="7"/>
        <v>0</v>
      </c>
      <c r="I43" s="407"/>
    </row>
    <row r="44" spans="1:9" s="35" customFormat="1" ht="32.25" customHeight="1">
      <c r="A44" s="100" t="s">
        <v>35</v>
      </c>
      <c r="B44" s="101">
        <v>1064</v>
      </c>
      <c r="C44" s="303" t="s">
        <v>186</v>
      </c>
      <c r="D44" s="303" t="s">
        <v>186</v>
      </c>
      <c r="E44" s="303" t="s">
        <v>186</v>
      </c>
      <c r="F44" s="303" t="s">
        <v>186</v>
      </c>
      <c r="G44" s="303">
        <f t="shared" si="6"/>
        <v>0</v>
      </c>
      <c r="H44" s="152">
        <f t="shared" si="7"/>
        <v>0</v>
      </c>
      <c r="I44" s="407"/>
    </row>
    <row r="45" spans="1:9" s="35" customFormat="1" ht="32.25" customHeight="1">
      <c r="A45" s="100" t="s">
        <v>55</v>
      </c>
      <c r="B45" s="101">
        <v>1065</v>
      </c>
      <c r="C45" s="303" t="s">
        <v>186</v>
      </c>
      <c r="D45" s="303" t="s">
        <v>186</v>
      </c>
      <c r="E45" s="303" t="s">
        <v>186</v>
      </c>
      <c r="F45" s="303" t="s">
        <v>186</v>
      </c>
      <c r="G45" s="303">
        <f t="shared" si="6"/>
        <v>0</v>
      </c>
      <c r="H45" s="152">
        <f t="shared" si="7"/>
        <v>0</v>
      </c>
      <c r="I45" s="407"/>
    </row>
    <row r="46" spans="1:9" s="35" customFormat="1" ht="32.25" customHeight="1">
      <c r="A46" s="100" t="s">
        <v>67</v>
      </c>
      <c r="B46" s="101">
        <v>1066</v>
      </c>
      <c r="C46" s="303">
        <v>-4</v>
      </c>
      <c r="D46" s="303">
        <v>-5</v>
      </c>
      <c r="E46" s="303">
        <v>-6</v>
      </c>
      <c r="F46" s="303">
        <f>D46</f>
        <v>-5</v>
      </c>
      <c r="G46" s="303">
        <f t="shared" si="6"/>
        <v>1</v>
      </c>
      <c r="H46" s="152">
        <f t="shared" si="7"/>
        <v>83.333333333333343</v>
      </c>
      <c r="I46" s="407"/>
    </row>
    <row r="47" spans="1:9" s="35" customFormat="1" ht="32.25" customHeight="1">
      <c r="A47" s="100" t="s">
        <v>443</v>
      </c>
      <c r="B47" s="101">
        <v>1067</v>
      </c>
      <c r="C47" s="303">
        <f>'Розшифровка фінрезультати'!C31</f>
        <v>0</v>
      </c>
      <c r="D47" s="303">
        <f>'Розшифровка фінрезультати'!E31</f>
        <v>0</v>
      </c>
      <c r="E47" s="303">
        <f>'Розшифровка фінрезультати'!D31</f>
        <v>0</v>
      </c>
      <c r="F47" s="303">
        <f>'Розшифровка фінрезультати'!E31</f>
        <v>0</v>
      </c>
      <c r="G47" s="303">
        <f t="shared" si="6"/>
        <v>0</v>
      </c>
      <c r="H47" s="152">
        <f t="shared" si="7"/>
        <v>0</v>
      </c>
      <c r="I47" s="407"/>
    </row>
    <row r="48" spans="1:9" s="35" customFormat="1" ht="32.25" customHeight="1">
      <c r="A48" s="154" t="s">
        <v>203</v>
      </c>
      <c r="B48" s="153">
        <v>1070</v>
      </c>
      <c r="C48" s="302">
        <f>SUM(C49:C51)</f>
        <v>143</v>
      </c>
      <c r="D48" s="302">
        <f t="shared" ref="D48:F48" si="11">SUM(D49:D51)</f>
        <v>137</v>
      </c>
      <c r="E48" s="302">
        <f t="shared" si="11"/>
        <v>0</v>
      </c>
      <c r="F48" s="302">
        <f t="shared" si="11"/>
        <v>137</v>
      </c>
      <c r="G48" s="302">
        <f t="shared" si="6"/>
        <v>137</v>
      </c>
      <c r="H48" s="151">
        <f t="shared" si="7"/>
        <v>0</v>
      </c>
      <c r="I48" s="154"/>
    </row>
    <row r="49" spans="1:9" s="35" customFormat="1" ht="32.25" customHeight="1">
      <c r="A49" s="100" t="s">
        <v>128</v>
      </c>
      <c r="B49" s="101">
        <v>1071</v>
      </c>
      <c r="C49" s="303"/>
      <c r="D49" s="303"/>
      <c r="E49" s="303"/>
      <c r="F49" s="303"/>
      <c r="G49" s="303">
        <f t="shared" si="6"/>
        <v>0</v>
      </c>
      <c r="H49" s="152">
        <f t="shared" si="7"/>
        <v>0</v>
      </c>
      <c r="I49" s="407"/>
    </row>
    <row r="50" spans="1:9" s="35" customFormat="1" ht="32.25" customHeight="1">
      <c r="A50" s="100" t="s">
        <v>232</v>
      </c>
      <c r="B50" s="101">
        <v>1072</v>
      </c>
      <c r="C50" s="303"/>
      <c r="D50" s="303"/>
      <c r="E50" s="303"/>
      <c r="F50" s="303"/>
      <c r="G50" s="303">
        <f t="shared" si="6"/>
        <v>0</v>
      </c>
      <c r="H50" s="152">
        <f t="shared" si="7"/>
        <v>0</v>
      </c>
      <c r="I50" s="407"/>
    </row>
    <row r="51" spans="1:9" s="35" customFormat="1" ht="32.25" customHeight="1">
      <c r="A51" s="100" t="s">
        <v>204</v>
      </c>
      <c r="B51" s="101">
        <v>1073</v>
      </c>
      <c r="C51" s="303">
        <f>'Розшифровка фінрезультати'!C34</f>
        <v>143</v>
      </c>
      <c r="D51" s="303">
        <f>'Розшифровка фінрезультати'!E34</f>
        <v>137</v>
      </c>
      <c r="E51" s="303">
        <f>'Розшифровка фінрезультати'!D34</f>
        <v>0</v>
      </c>
      <c r="F51" s="303">
        <f>'Розшифровка фінрезультати'!E34</f>
        <v>137</v>
      </c>
      <c r="G51" s="303">
        <f t="shared" si="6"/>
        <v>137</v>
      </c>
      <c r="H51" s="152">
        <f t="shared" si="7"/>
        <v>0</v>
      </c>
      <c r="I51" s="407"/>
    </row>
    <row r="52" spans="1:9" s="35" customFormat="1" ht="32.25" customHeight="1">
      <c r="A52" s="154" t="s">
        <v>68</v>
      </c>
      <c r="B52" s="153">
        <v>1080</v>
      </c>
      <c r="C52" s="302">
        <f>SUM(C53:C58)</f>
        <v>-36</v>
      </c>
      <c r="D52" s="302">
        <f t="shared" ref="D52:F52" si="12">SUM(D53:D58)</f>
        <v>-288</v>
      </c>
      <c r="E52" s="302">
        <f t="shared" si="12"/>
        <v>0</v>
      </c>
      <c r="F52" s="302">
        <f t="shared" si="12"/>
        <v>-288</v>
      </c>
      <c r="G52" s="302">
        <f t="shared" si="6"/>
        <v>-288</v>
      </c>
      <c r="H52" s="151">
        <f t="shared" si="7"/>
        <v>0</v>
      </c>
      <c r="I52" s="154"/>
    </row>
    <row r="53" spans="1:9" s="35" customFormat="1" ht="32.25" customHeight="1">
      <c r="A53" s="100" t="s">
        <v>128</v>
      </c>
      <c r="B53" s="101">
        <v>1081</v>
      </c>
      <c r="C53" s="303" t="s">
        <v>186</v>
      </c>
      <c r="D53" s="303" t="s">
        <v>186</v>
      </c>
      <c r="E53" s="303" t="s">
        <v>186</v>
      </c>
      <c r="F53" s="303" t="s">
        <v>186</v>
      </c>
      <c r="G53" s="303">
        <f t="shared" si="6"/>
        <v>0</v>
      </c>
      <c r="H53" s="152">
        <f t="shared" si="7"/>
        <v>0</v>
      </c>
      <c r="I53" s="407"/>
    </row>
    <row r="54" spans="1:9" s="35" customFormat="1" ht="32.25" customHeight="1">
      <c r="A54" s="100" t="s">
        <v>294</v>
      </c>
      <c r="B54" s="101">
        <v>1082</v>
      </c>
      <c r="C54" s="303" t="s">
        <v>186</v>
      </c>
      <c r="D54" s="303" t="s">
        <v>186</v>
      </c>
      <c r="E54" s="303" t="s">
        <v>186</v>
      </c>
      <c r="F54" s="303" t="s">
        <v>186</v>
      </c>
      <c r="G54" s="303">
        <f t="shared" si="6"/>
        <v>0</v>
      </c>
      <c r="H54" s="152">
        <f t="shared" si="7"/>
        <v>0</v>
      </c>
      <c r="I54" s="407"/>
    </row>
    <row r="55" spans="1:9" s="35" customFormat="1" ht="32.25" customHeight="1">
      <c r="A55" s="100" t="s">
        <v>62</v>
      </c>
      <c r="B55" s="101">
        <v>1083</v>
      </c>
      <c r="C55" s="303" t="s">
        <v>186</v>
      </c>
      <c r="D55" s="303" t="s">
        <v>186</v>
      </c>
      <c r="E55" s="303" t="s">
        <v>186</v>
      </c>
      <c r="F55" s="303" t="s">
        <v>186</v>
      </c>
      <c r="G55" s="303">
        <f t="shared" si="6"/>
        <v>0</v>
      </c>
      <c r="H55" s="152">
        <f t="shared" si="7"/>
        <v>0</v>
      </c>
      <c r="I55" s="407"/>
    </row>
    <row r="56" spans="1:9" s="35" customFormat="1" ht="32.25" customHeight="1">
      <c r="A56" s="100" t="s">
        <v>46</v>
      </c>
      <c r="B56" s="101">
        <v>1084</v>
      </c>
      <c r="C56" s="303" t="s">
        <v>186</v>
      </c>
      <c r="D56" s="303" t="s">
        <v>186</v>
      </c>
      <c r="E56" s="303" t="s">
        <v>186</v>
      </c>
      <c r="F56" s="303" t="s">
        <v>186</v>
      </c>
      <c r="G56" s="303">
        <f t="shared" si="6"/>
        <v>0</v>
      </c>
      <c r="H56" s="152">
        <f t="shared" si="7"/>
        <v>0</v>
      </c>
      <c r="I56" s="407"/>
    </row>
    <row r="57" spans="1:9" s="35" customFormat="1" ht="32.25" customHeight="1">
      <c r="A57" s="100" t="s">
        <v>54</v>
      </c>
      <c r="B57" s="101">
        <v>1085</v>
      </c>
      <c r="C57" s="303" t="s">
        <v>186</v>
      </c>
      <c r="D57" s="303" t="s">
        <v>186</v>
      </c>
      <c r="E57" s="303" t="s">
        <v>186</v>
      </c>
      <c r="F57" s="303" t="s">
        <v>186</v>
      </c>
      <c r="G57" s="303">
        <f t="shared" si="6"/>
        <v>0</v>
      </c>
      <c r="H57" s="152">
        <f t="shared" si="7"/>
        <v>0</v>
      </c>
      <c r="I57" s="407"/>
    </row>
    <row r="58" spans="1:9" s="35" customFormat="1" ht="32.25" customHeight="1">
      <c r="A58" s="100" t="s">
        <v>143</v>
      </c>
      <c r="B58" s="101">
        <v>1086</v>
      </c>
      <c r="C58" s="303">
        <f>'Розшифровка фінрезультати'!C42</f>
        <v>-36</v>
      </c>
      <c r="D58" s="303">
        <f>'Розшифровка фінрезультати'!E42</f>
        <v>-288</v>
      </c>
      <c r="E58" s="303">
        <f>'Розшифровка фінрезультати'!D42</f>
        <v>0</v>
      </c>
      <c r="F58" s="303">
        <f>'Розшифровка фінрезультати'!E42</f>
        <v>-288</v>
      </c>
      <c r="G58" s="303">
        <f t="shared" si="6"/>
        <v>-288</v>
      </c>
      <c r="H58" s="152">
        <f t="shared" si="7"/>
        <v>0</v>
      </c>
      <c r="I58" s="407"/>
    </row>
    <row r="59" spans="1:9" s="35" customFormat="1" ht="32.25" customHeight="1">
      <c r="A59" s="154" t="s">
        <v>4</v>
      </c>
      <c r="B59" s="153">
        <v>1100</v>
      </c>
      <c r="C59" s="304">
        <f>SUM(C18,C19,C40,C48,C52)</f>
        <v>-6</v>
      </c>
      <c r="D59" s="304">
        <f t="shared" ref="D59:F59" si="13">SUM(D18,D19,D40,D48,D52)</f>
        <v>115</v>
      </c>
      <c r="E59" s="304">
        <f t="shared" si="13"/>
        <v>287</v>
      </c>
      <c r="F59" s="304">
        <f t="shared" si="13"/>
        <v>115</v>
      </c>
      <c r="G59" s="302">
        <f t="shared" si="6"/>
        <v>-172</v>
      </c>
      <c r="H59" s="151">
        <f t="shared" si="7"/>
        <v>40.069686411149824</v>
      </c>
      <c r="I59" s="154"/>
    </row>
    <row r="60" spans="1:9" s="35" customFormat="1" ht="32.25" customHeight="1">
      <c r="A60" s="100" t="s">
        <v>82</v>
      </c>
      <c r="B60" s="101">
        <v>1110</v>
      </c>
      <c r="C60" s="303"/>
      <c r="D60" s="303"/>
      <c r="E60" s="303"/>
      <c r="F60" s="303"/>
      <c r="G60" s="303">
        <f t="shared" si="6"/>
        <v>0</v>
      </c>
      <c r="H60" s="152">
        <f t="shared" si="7"/>
        <v>0</v>
      </c>
      <c r="I60" s="407"/>
    </row>
    <row r="61" spans="1:9" s="35" customFormat="1" ht="32.25" customHeight="1">
      <c r="A61" s="100" t="s">
        <v>86</v>
      </c>
      <c r="B61" s="101">
        <v>1120</v>
      </c>
      <c r="C61" s="303" t="s">
        <v>186</v>
      </c>
      <c r="D61" s="303" t="s">
        <v>186</v>
      </c>
      <c r="E61" s="303" t="s">
        <v>186</v>
      </c>
      <c r="F61" s="303" t="s">
        <v>186</v>
      </c>
      <c r="G61" s="303">
        <f t="shared" si="6"/>
        <v>0</v>
      </c>
      <c r="H61" s="152">
        <f t="shared" si="7"/>
        <v>0</v>
      </c>
      <c r="I61" s="407"/>
    </row>
    <row r="62" spans="1:9" s="35" customFormat="1" ht="32.25" customHeight="1">
      <c r="A62" s="154" t="s">
        <v>83</v>
      </c>
      <c r="B62" s="153">
        <v>1130</v>
      </c>
      <c r="C62" s="304"/>
      <c r="D62" s="304"/>
      <c r="E62" s="304"/>
      <c r="F62" s="304"/>
      <c r="G62" s="302">
        <f t="shared" si="6"/>
        <v>0</v>
      </c>
      <c r="H62" s="151">
        <f t="shared" si="7"/>
        <v>0</v>
      </c>
      <c r="I62" s="154"/>
    </row>
    <row r="63" spans="1:9" s="35" customFormat="1" ht="32.25" customHeight="1">
      <c r="A63" s="154" t="s">
        <v>85</v>
      </c>
      <c r="B63" s="153">
        <v>1140</v>
      </c>
      <c r="C63" s="302" t="s">
        <v>186</v>
      </c>
      <c r="D63" s="302" t="s">
        <v>186</v>
      </c>
      <c r="E63" s="302" t="s">
        <v>186</v>
      </c>
      <c r="F63" s="302" t="s">
        <v>186</v>
      </c>
      <c r="G63" s="302">
        <f t="shared" si="6"/>
        <v>0</v>
      </c>
      <c r="H63" s="151">
        <f t="shared" si="7"/>
        <v>0</v>
      </c>
      <c r="I63" s="154"/>
    </row>
    <row r="64" spans="1:9" s="35" customFormat="1" ht="32.25" customHeight="1">
      <c r="A64" s="154" t="s">
        <v>205</v>
      </c>
      <c r="B64" s="153">
        <v>1150</v>
      </c>
      <c r="C64" s="388">
        <f>SUM(C65:C66)</f>
        <v>50</v>
      </c>
      <c r="D64" s="388">
        <f t="shared" ref="D64:F64" si="14">SUM(D65:D66)</f>
        <v>5</v>
      </c>
      <c r="E64" s="388">
        <f t="shared" si="14"/>
        <v>0</v>
      </c>
      <c r="F64" s="388">
        <f t="shared" si="14"/>
        <v>5</v>
      </c>
      <c r="G64" s="302">
        <f t="shared" si="6"/>
        <v>5</v>
      </c>
      <c r="H64" s="151">
        <f t="shared" si="7"/>
        <v>0</v>
      </c>
      <c r="I64" s="154"/>
    </row>
    <row r="65" spans="1:9" s="35" customFormat="1" ht="32.25" customHeight="1">
      <c r="A65" s="100" t="s">
        <v>128</v>
      </c>
      <c r="B65" s="101">
        <v>1151</v>
      </c>
      <c r="C65" s="303"/>
      <c r="D65" s="303"/>
      <c r="E65" s="303"/>
      <c r="F65" s="303"/>
      <c r="G65" s="303">
        <f t="shared" si="6"/>
        <v>0</v>
      </c>
      <c r="H65" s="152">
        <f t="shared" si="7"/>
        <v>0</v>
      </c>
      <c r="I65" s="407"/>
    </row>
    <row r="66" spans="1:9" s="35" customFormat="1" ht="32.25" customHeight="1">
      <c r="A66" s="100" t="s">
        <v>206</v>
      </c>
      <c r="B66" s="101">
        <v>1152</v>
      </c>
      <c r="C66" s="303">
        <f>'Розшифровка фінрезультати'!C48</f>
        <v>50</v>
      </c>
      <c r="D66" s="303">
        <f>'Розшифровка фінрезультати'!E48</f>
        <v>5</v>
      </c>
      <c r="E66" s="303">
        <f>'Розшифровка фінрезультати'!D48</f>
        <v>0</v>
      </c>
      <c r="F66" s="303">
        <f>'Розшифровка фінрезультати'!E48</f>
        <v>5</v>
      </c>
      <c r="G66" s="303">
        <f t="shared" si="6"/>
        <v>5</v>
      </c>
      <c r="H66" s="152">
        <f t="shared" si="7"/>
        <v>0</v>
      </c>
      <c r="I66" s="407"/>
    </row>
    <row r="67" spans="1:9" s="35" customFormat="1" ht="32.25" customHeight="1">
      <c r="A67" s="154" t="s">
        <v>207</v>
      </c>
      <c r="B67" s="153">
        <v>1160</v>
      </c>
      <c r="C67" s="302">
        <f>SUM(C68:C69)</f>
        <v>0</v>
      </c>
      <c r="D67" s="302">
        <f t="shared" ref="D67:F67" si="15">SUM(D68:D69)</f>
        <v>0</v>
      </c>
      <c r="E67" s="302">
        <f t="shared" si="15"/>
        <v>0</v>
      </c>
      <c r="F67" s="302">
        <f t="shared" si="15"/>
        <v>0</v>
      </c>
      <c r="G67" s="302">
        <f t="shared" si="6"/>
        <v>0</v>
      </c>
      <c r="H67" s="151">
        <f t="shared" si="7"/>
        <v>0</v>
      </c>
      <c r="I67" s="154"/>
    </row>
    <row r="68" spans="1:9" s="35" customFormat="1" ht="32.25" customHeight="1">
      <c r="A68" s="100" t="s">
        <v>128</v>
      </c>
      <c r="B68" s="101">
        <v>1161</v>
      </c>
      <c r="C68" s="303" t="s">
        <v>186</v>
      </c>
      <c r="D68" s="303" t="s">
        <v>186</v>
      </c>
      <c r="E68" s="303" t="s">
        <v>186</v>
      </c>
      <c r="F68" s="303" t="s">
        <v>186</v>
      </c>
      <c r="G68" s="303">
        <f t="shared" si="6"/>
        <v>0</v>
      </c>
      <c r="H68" s="152">
        <f t="shared" si="7"/>
        <v>0</v>
      </c>
      <c r="I68" s="407"/>
    </row>
    <row r="69" spans="1:9" s="35" customFormat="1" ht="32.25" customHeight="1">
      <c r="A69" s="100" t="s">
        <v>90</v>
      </c>
      <c r="B69" s="101">
        <v>1162</v>
      </c>
      <c r="C69" s="303">
        <f>'Розшифровка фінрезультати'!C51</f>
        <v>0</v>
      </c>
      <c r="D69" s="303">
        <f>'Розшифровка фінрезультати'!E51</f>
        <v>0</v>
      </c>
      <c r="E69" s="303">
        <f>'Розшифровка фінрезультати'!D51</f>
        <v>0</v>
      </c>
      <c r="F69" s="303">
        <f>'Розшифровка фінрезультати'!E51</f>
        <v>0</v>
      </c>
      <c r="G69" s="303">
        <f t="shared" si="6"/>
        <v>0</v>
      </c>
      <c r="H69" s="152">
        <f t="shared" si="7"/>
        <v>0</v>
      </c>
      <c r="I69" s="407"/>
    </row>
    <row r="70" spans="1:9" s="35" customFormat="1" ht="32.25" customHeight="1">
      <c r="A70" s="421" t="s">
        <v>73</v>
      </c>
      <c r="B70" s="150">
        <v>1170</v>
      </c>
      <c r="C70" s="302">
        <f>SUM(C59,C60,C61,C62,C63,C64,C67)</f>
        <v>44</v>
      </c>
      <c r="D70" s="302">
        <f t="shared" ref="D70:F70" si="16">SUM(D59,D60,D61,D62,D63,D64,D67)</f>
        <v>120</v>
      </c>
      <c r="E70" s="302">
        <f t="shared" si="16"/>
        <v>287</v>
      </c>
      <c r="F70" s="302">
        <f t="shared" si="16"/>
        <v>120</v>
      </c>
      <c r="G70" s="302">
        <f t="shared" si="6"/>
        <v>-167</v>
      </c>
      <c r="H70" s="151">
        <f t="shared" si="7"/>
        <v>41.811846689895468</v>
      </c>
      <c r="I70" s="408"/>
    </row>
    <row r="71" spans="1:9" s="35" customFormat="1" ht="32.25" customHeight="1">
      <c r="A71" s="100" t="s">
        <v>198</v>
      </c>
      <c r="B71" s="101">
        <v>1180</v>
      </c>
      <c r="C71" s="303">
        <v>-8</v>
      </c>
      <c r="D71" s="303">
        <v>-22</v>
      </c>
      <c r="E71" s="303">
        <v>-52</v>
      </c>
      <c r="F71" s="303">
        <f>D71</f>
        <v>-22</v>
      </c>
      <c r="G71" s="303">
        <f t="shared" si="6"/>
        <v>30</v>
      </c>
      <c r="H71" s="152">
        <f t="shared" si="7"/>
        <v>42.307692307692307</v>
      </c>
      <c r="I71" s="407"/>
    </row>
    <row r="72" spans="1:9" s="35" customFormat="1" ht="32.25" customHeight="1">
      <c r="A72" s="100" t="s">
        <v>199</v>
      </c>
      <c r="B72" s="101">
        <v>1181</v>
      </c>
      <c r="C72" s="303"/>
      <c r="D72" s="303"/>
      <c r="E72" s="303"/>
      <c r="F72" s="303"/>
      <c r="G72" s="303">
        <f t="shared" si="6"/>
        <v>0</v>
      </c>
      <c r="H72" s="152">
        <f t="shared" si="7"/>
        <v>0</v>
      </c>
      <c r="I72" s="407"/>
    </row>
    <row r="73" spans="1:9" s="35" customFormat="1" ht="32.25" customHeight="1">
      <c r="A73" s="100" t="s">
        <v>200</v>
      </c>
      <c r="B73" s="101">
        <v>1190</v>
      </c>
      <c r="C73" s="303"/>
      <c r="D73" s="303"/>
      <c r="E73" s="303"/>
      <c r="F73" s="303"/>
      <c r="G73" s="303">
        <f t="shared" si="6"/>
        <v>0</v>
      </c>
      <c r="H73" s="152">
        <f t="shared" si="7"/>
        <v>0</v>
      </c>
      <c r="I73" s="407"/>
    </row>
    <row r="74" spans="1:9" s="35" customFormat="1" ht="32.25" customHeight="1">
      <c r="A74" s="100" t="s">
        <v>201</v>
      </c>
      <c r="B74" s="101">
        <v>1191</v>
      </c>
      <c r="C74" s="303" t="s">
        <v>186</v>
      </c>
      <c r="D74" s="303" t="s">
        <v>186</v>
      </c>
      <c r="E74" s="303" t="s">
        <v>186</v>
      </c>
      <c r="F74" s="303" t="s">
        <v>186</v>
      </c>
      <c r="G74" s="303">
        <f t="shared" si="6"/>
        <v>0</v>
      </c>
      <c r="H74" s="152">
        <f t="shared" si="7"/>
        <v>0</v>
      </c>
      <c r="I74" s="407"/>
    </row>
    <row r="75" spans="1:9" s="35" customFormat="1" ht="32.25" customHeight="1">
      <c r="A75" s="154" t="s">
        <v>222</v>
      </c>
      <c r="B75" s="153">
        <v>1200</v>
      </c>
      <c r="C75" s="304">
        <f>SUM(C70,C71,C72,C73,C74)</f>
        <v>36</v>
      </c>
      <c r="D75" s="304">
        <f t="shared" ref="D75:F75" si="17">SUM(D70,D71,D72,D73,D74)</f>
        <v>98</v>
      </c>
      <c r="E75" s="304">
        <f t="shared" si="17"/>
        <v>235</v>
      </c>
      <c r="F75" s="304">
        <f t="shared" si="17"/>
        <v>98</v>
      </c>
      <c r="G75" s="302">
        <f t="shared" si="6"/>
        <v>-137</v>
      </c>
      <c r="H75" s="151">
        <f t="shared" si="7"/>
        <v>41.702127659574465</v>
      </c>
      <c r="I75" s="154"/>
    </row>
    <row r="76" spans="1:9" s="35" customFormat="1" ht="32.25" customHeight="1">
      <c r="A76" s="100" t="s">
        <v>24</v>
      </c>
      <c r="B76" s="101">
        <v>1201</v>
      </c>
      <c r="C76" s="303">
        <f>IF(C75&gt;=0,C75,"")</f>
        <v>36</v>
      </c>
      <c r="D76" s="303">
        <v>98</v>
      </c>
      <c r="E76" s="303">
        <f t="shared" ref="E76" si="18">IF(E75&gt;=0,E75,"")</f>
        <v>235</v>
      </c>
      <c r="F76" s="303">
        <f>D76</f>
        <v>98</v>
      </c>
      <c r="G76" s="303">
        <f>IF(F76="",0,F76)-IF(E76="",0,E76)</f>
        <v>-137</v>
      </c>
      <c r="H76" s="152">
        <f>IF(IF(E76="",0,E76)=0,0,IF(F76="",0,F76)/IF(E76="",0,E76))*100</f>
        <v>41.702127659574465</v>
      </c>
      <c r="I76" s="407"/>
    </row>
    <row r="77" spans="1:9" s="35" customFormat="1" ht="32.25" customHeight="1">
      <c r="A77" s="100" t="s">
        <v>25</v>
      </c>
      <c r="B77" s="101">
        <v>1202</v>
      </c>
      <c r="C77" s="303" t="str">
        <f>IF(C75&lt;0,C75,"")</f>
        <v/>
      </c>
      <c r="D77" s="303"/>
      <c r="E77" s="303" t="str">
        <f t="shared" ref="E77" si="19">IF(E75&lt;0,E75,"")</f>
        <v/>
      </c>
      <c r="F77" s="303"/>
      <c r="G77" s="303">
        <f>IF(F77="",0,F77)-IF(E77="",0,E77)</f>
        <v>0</v>
      </c>
      <c r="H77" s="152">
        <f>IF(IF(E77="",0,E77)=0,0,IF(F77="",0,F77)/IF(E77="",0,E77))*100</f>
        <v>0</v>
      </c>
      <c r="I77" s="407"/>
    </row>
    <row r="78" spans="1:9" s="35" customFormat="1" ht="32.25" customHeight="1">
      <c r="A78" s="154" t="s">
        <v>19</v>
      </c>
      <c r="B78" s="153">
        <v>1210</v>
      </c>
      <c r="C78" s="302">
        <f>SUM(C8,C48,C60,C62,C64,C72,C73)</f>
        <v>23880</v>
      </c>
      <c r="D78" s="302">
        <f>SUM(D8,D48,D60,D62,D64,D72,D73)</f>
        <v>26917</v>
      </c>
      <c r="E78" s="302">
        <f t="shared" ref="E78:F78" si="20">SUM(E8,E48,E60,E62,E64,E72,E73)</f>
        <v>27000</v>
      </c>
      <c r="F78" s="302">
        <f t="shared" si="20"/>
        <v>26917</v>
      </c>
      <c r="G78" s="302">
        <f t="shared" ref="G78:G95" si="21">IF(F78="(    )",0,F78)-IF(E78="(    )",0,E78)</f>
        <v>-83</v>
      </c>
      <c r="H78" s="151">
        <f t="shared" ref="H78:H95" si="22">IF(IF(E78="(    )",0,E78)=0,0,IF(F78="(    )",0,F78)/IF(E78="(    )",0,E78))*100</f>
        <v>99.69259259259259</v>
      </c>
      <c r="I78" s="154"/>
    </row>
    <row r="79" spans="1:9" s="35" customFormat="1" ht="32.25" customHeight="1">
      <c r="A79" s="154" t="s">
        <v>88</v>
      </c>
      <c r="B79" s="153">
        <v>1220</v>
      </c>
      <c r="C79" s="304">
        <f>SUM(C9,C19,C40,C52,C61,C63,C67,C71,C74)</f>
        <v>-23844</v>
      </c>
      <c r="D79" s="304">
        <f>SUM(D9,D19,D40,D52,D61,D63,D67,D71,D74)</f>
        <v>-26819</v>
      </c>
      <c r="E79" s="304">
        <f t="shared" ref="E79:F79" si="23">SUM(E9,E19,E40,E52,E61,E63,E67,E71,E74)</f>
        <v>-26765</v>
      </c>
      <c r="F79" s="304">
        <f t="shared" si="23"/>
        <v>-26819</v>
      </c>
      <c r="G79" s="302">
        <f t="shared" si="21"/>
        <v>-54</v>
      </c>
      <c r="H79" s="151">
        <f t="shared" si="22"/>
        <v>100.20175602465906</v>
      </c>
      <c r="I79" s="154"/>
    </row>
    <row r="80" spans="1:9" s="35" customFormat="1" ht="32.25" customHeight="1">
      <c r="A80" s="100" t="s">
        <v>144</v>
      </c>
      <c r="B80" s="101">
        <v>1230</v>
      </c>
      <c r="C80" s="303"/>
      <c r="D80" s="303"/>
      <c r="E80" s="303"/>
      <c r="F80" s="303"/>
      <c r="G80" s="303">
        <f t="shared" si="21"/>
        <v>0</v>
      </c>
      <c r="H80" s="152">
        <f t="shared" si="22"/>
        <v>0</v>
      </c>
      <c r="I80" s="407"/>
    </row>
    <row r="81" spans="1:9" s="35" customFormat="1" ht="32.25" customHeight="1">
      <c r="A81" s="479" t="s">
        <v>106</v>
      </c>
      <c r="B81" s="480"/>
      <c r="C81" s="480"/>
      <c r="D81" s="480"/>
      <c r="E81" s="480"/>
      <c r="F81" s="480"/>
      <c r="G81" s="480"/>
      <c r="H81" s="480"/>
      <c r="I81" s="481"/>
    </row>
    <row r="82" spans="1:9" s="35" customFormat="1" ht="32.25" customHeight="1">
      <c r="A82" s="100" t="s">
        <v>153</v>
      </c>
      <c r="B82" s="101">
        <v>1300</v>
      </c>
      <c r="C82" s="303">
        <f t="shared" ref="C82:D82" si="24">C59</f>
        <v>-6</v>
      </c>
      <c r="D82" s="303">
        <f t="shared" si="24"/>
        <v>115</v>
      </c>
      <c r="E82" s="303">
        <f t="shared" ref="E82" si="25">E59</f>
        <v>287</v>
      </c>
      <c r="F82" s="303">
        <f t="shared" ref="F82" si="26">F59</f>
        <v>115</v>
      </c>
      <c r="G82" s="303">
        <f t="shared" si="21"/>
        <v>-172</v>
      </c>
      <c r="H82" s="152">
        <f t="shared" si="22"/>
        <v>40.069686411149824</v>
      </c>
      <c r="I82" s="407"/>
    </row>
    <row r="83" spans="1:9" s="35" customFormat="1" ht="32.25" customHeight="1">
      <c r="A83" s="100" t="s">
        <v>272</v>
      </c>
      <c r="B83" s="101">
        <v>1301</v>
      </c>
      <c r="C83" s="303">
        <f t="shared" ref="C83:D83" si="27">C93</f>
        <v>285</v>
      </c>
      <c r="D83" s="303">
        <f t="shared" si="27"/>
        <v>317</v>
      </c>
      <c r="E83" s="303">
        <f t="shared" ref="E83" si="28">E93</f>
        <v>288</v>
      </c>
      <c r="F83" s="303">
        <f t="shared" ref="F83" si="29">F93</f>
        <v>317</v>
      </c>
      <c r="G83" s="303">
        <f t="shared" si="21"/>
        <v>29</v>
      </c>
      <c r="H83" s="152">
        <f t="shared" si="22"/>
        <v>110.06944444444444</v>
      </c>
      <c r="I83" s="407"/>
    </row>
    <row r="84" spans="1:9" s="35" customFormat="1" ht="32.25" customHeight="1">
      <c r="A84" s="100" t="s">
        <v>273</v>
      </c>
      <c r="B84" s="101">
        <v>1302</v>
      </c>
      <c r="C84" s="303">
        <f t="shared" ref="C84:D84" si="30">-C49</f>
        <v>0</v>
      </c>
      <c r="D84" s="303">
        <f t="shared" si="30"/>
        <v>0</v>
      </c>
      <c r="E84" s="303">
        <f t="shared" ref="E84" si="31">-E49</f>
        <v>0</v>
      </c>
      <c r="F84" s="303">
        <f t="shared" ref="F84" si="32">-F49</f>
        <v>0</v>
      </c>
      <c r="G84" s="303">
        <f t="shared" si="21"/>
        <v>0</v>
      </c>
      <c r="H84" s="152">
        <f t="shared" si="22"/>
        <v>0</v>
      </c>
      <c r="I84" s="407"/>
    </row>
    <row r="85" spans="1:9" s="35" customFormat="1" ht="32.25" customHeight="1">
      <c r="A85" s="100" t="s">
        <v>274</v>
      </c>
      <c r="B85" s="101">
        <v>1303</v>
      </c>
      <c r="C85" s="303">
        <f t="shared" ref="C85:D85" si="33">-IF(C53="(    )",0,C53)</f>
        <v>0</v>
      </c>
      <c r="D85" s="303">
        <f t="shared" si="33"/>
        <v>0</v>
      </c>
      <c r="E85" s="303">
        <f t="shared" ref="E85" si="34">-IF(E53="(    )",0,E53)</f>
        <v>0</v>
      </c>
      <c r="F85" s="303">
        <f t="shared" ref="F85" si="35">-IF(F53="(    )",0,F53)</f>
        <v>0</v>
      </c>
      <c r="G85" s="303">
        <f t="shared" si="21"/>
        <v>0</v>
      </c>
      <c r="H85" s="152">
        <f t="shared" si="22"/>
        <v>0</v>
      </c>
      <c r="I85" s="407"/>
    </row>
    <row r="86" spans="1:9" s="35" customFormat="1" ht="32.25" customHeight="1">
      <c r="A86" s="100" t="s">
        <v>275</v>
      </c>
      <c r="B86" s="101">
        <v>1304</v>
      </c>
      <c r="C86" s="303">
        <f t="shared" ref="C86:D86" si="36">-C50</f>
        <v>0</v>
      </c>
      <c r="D86" s="303">
        <f t="shared" si="36"/>
        <v>0</v>
      </c>
      <c r="E86" s="303">
        <f t="shared" ref="E86" si="37">-E50</f>
        <v>0</v>
      </c>
      <c r="F86" s="303">
        <f t="shared" ref="F86" si="38">-F50</f>
        <v>0</v>
      </c>
      <c r="G86" s="303">
        <f t="shared" si="21"/>
        <v>0</v>
      </c>
      <c r="H86" s="152">
        <f t="shared" si="22"/>
        <v>0</v>
      </c>
      <c r="I86" s="407"/>
    </row>
    <row r="87" spans="1:9" s="35" customFormat="1" ht="32.25" customHeight="1">
      <c r="A87" s="100" t="s">
        <v>276</v>
      </c>
      <c r="B87" s="101">
        <v>1305</v>
      </c>
      <c r="C87" s="303">
        <f t="shared" ref="C87:D87" si="39">-IF(C54="(    )",0,C54)</f>
        <v>0</v>
      </c>
      <c r="D87" s="303">
        <f t="shared" si="39"/>
        <v>0</v>
      </c>
      <c r="E87" s="303">
        <f t="shared" ref="E87" si="40">-IF(E54="(    )",0,E54)</f>
        <v>0</v>
      </c>
      <c r="F87" s="303">
        <f t="shared" ref="F87" si="41">-IF(F54="(    )",0,F54)</f>
        <v>0</v>
      </c>
      <c r="G87" s="303">
        <f t="shared" ref="G87:G88" si="42">IF(F87="(    )",0,F87)-IF(E87="(    )",0,E87)</f>
        <v>0</v>
      </c>
      <c r="H87" s="152">
        <f t="shared" ref="H87:H88" si="43">IF(IF(E87="(    )",0,E87)=0,0,IF(F87="(    )",0,F87)/IF(E87="(    )",0,E87))*100</f>
        <v>0</v>
      </c>
      <c r="I87" s="407"/>
    </row>
    <row r="88" spans="1:9" s="35" customFormat="1" ht="32.25" customHeight="1">
      <c r="A88" s="154" t="s">
        <v>100</v>
      </c>
      <c r="B88" s="153">
        <v>1310</v>
      </c>
      <c r="C88" s="304">
        <f>SUM(C82:C87)</f>
        <v>279</v>
      </c>
      <c r="D88" s="304">
        <f t="shared" ref="D88:F88" si="44">SUM(D82:D87)</f>
        <v>432</v>
      </c>
      <c r="E88" s="304">
        <f t="shared" si="44"/>
        <v>575</v>
      </c>
      <c r="F88" s="304">
        <f t="shared" si="44"/>
        <v>432</v>
      </c>
      <c r="G88" s="302">
        <f t="shared" si="42"/>
        <v>-143</v>
      </c>
      <c r="H88" s="151">
        <f t="shared" si="43"/>
        <v>75.130434782608688</v>
      </c>
      <c r="I88" s="154"/>
    </row>
    <row r="89" spans="1:9" s="35" customFormat="1" ht="32.25" customHeight="1">
      <c r="A89" s="421" t="s">
        <v>134</v>
      </c>
      <c r="B89" s="150"/>
      <c r="C89" s="151"/>
      <c r="D89" s="302"/>
      <c r="E89" s="302"/>
      <c r="F89" s="302"/>
      <c r="G89" s="302"/>
      <c r="H89" s="151"/>
      <c r="I89" s="408"/>
    </row>
    <row r="90" spans="1:9" s="35" customFormat="1" ht="32.25" customHeight="1">
      <c r="A90" s="100" t="s">
        <v>438</v>
      </c>
      <c r="B90" s="101">
        <v>1400</v>
      </c>
      <c r="C90" s="303">
        <v>2258</v>
      </c>
      <c r="D90" s="303">
        <f>-(D10)</f>
        <v>2789</v>
      </c>
      <c r="E90" s="303">
        <v>2068</v>
      </c>
      <c r="F90" s="303">
        <f>D90</f>
        <v>2789</v>
      </c>
      <c r="G90" s="303">
        <f t="shared" si="21"/>
        <v>721</v>
      </c>
      <c r="H90" s="152">
        <f t="shared" si="22"/>
        <v>134.86460348162475</v>
      </c>
      <c r="I90" s="407"/>
    </row>
    <row r="91" spans="1:9" s="35" customFormat="1" ht="32.25" customHeight="1">
      <c r="A91" s="100" t="s">
        <v>5</v>
      </c>
      <c r="B91" s="101">
        <v>1410</v>
      </c>
      <c r="C91" s="303">
        <v>15906</v>
      </c>
      <c r="D91" s="303">
        <f>-(D13+D25)</f>
        <v>17335</v>
      </c>
      <c r="E91" s="303">
        <v>17952</v>
      </c>
      <c r="F91" s="303">
        <f>D91</f>
        <v>17335</v>
      </c>
      <c r="G91" s="303">
        <f t="shared" si="21"/>
        <v>-617</v>
      </c>
      <c r="H91" s="152">
        <f t="shared" si="22"/>
        <v>96.563057040998217</v>
      </c>
      <c r="I91" s="407"/>
    </row>
    <row r="92" spans="1:9" s="35" customFormat="1" ht="32.25" customHeight="1">
      <c r="A92" s="100" t="s">
        <v>6</v>
      </c>
      <c r="B92" s="101">
        <v>1420</v>
      </c>
      <c r="C92" s="303">
        <v>3320</v>
      </c>
      <c r="D92" s="303">
        <f>-(D14+D26)</f>
        <v>3606</v>
      </c>
      <c r="E92" s="303">
        <v>3949</v>
      </c>
      <c r="F92" s="303">
        <f>D92</f>
        <v>3606</v>
      </c>
      <c r="G92" s="303">
        <f t="shared" si="21"/>
        <v>-343</v>
      </c>
      <c r="H92" s="152">
        <f t="shared" si="22"/>
        <v>91.314256773866802</v>
      </c>
      <c r="I92" s="407"/>
    </row>
    <row r="93" spans="1:9" s="35" customFormat="1" ht="32.25" customHeight="1">
      <c r="A93" s="100" t="s">
        <v>7</v>
      </c>
      <c r="B93" s="101">
        <v>1430</v>
      </c>
      <c r="C93" s="303">
        <v>285</v>
      </c>
      <c r="D93" s="303">
        <f>-(D16+D27)</f>
        <v>317</v>
      </c>
      <c r="E93" s="303">
        <v>288</v>
      </c>
      <c r="F93" s="303">
        <f>D93</f>
        <v>317</v>
      </c>
      <c r="G93" s="303">
        <f t="shared" si="21"/>
        <v>29</v>
      </c>
      <c r="H93" s="152">
        <f t="shared" si="22"/>
        <v>110.06944444444444</v>
      </c>
      <c r="I93" s="407"/>
    </row>
    <row r="94" spans="1:9" s="35" customFormat="1" ht="32.25" customHeight="1">
      <c r="A94" s="100" t="s">
        <v>27</v>
      </c>
      <c r="B94" s="101">
        <v>1440</v>
      </c>
      <c r="C94" s="303">
        <v>2067</v>
      </c>
      <c r="D94" s="303">
        <f>-(D11+D12+D15+D17+D24+D31+D32+D33+D39+D46+D58+D23)</f>
        <v>2750</v>
      </c>
      <c r="E94" s="303">
        <v>2456</v>
      </c>
      <c r="F94" s="303">
        <f>D94</f>
        <v>2750</v>
      </c>
      <c r="G94" s="303">
        <f t="shared" si="21"/>
        <v>294</v>
      </c>
      <c r="H94" s="152">
        <f t="shared" si="22"/>
        <v>111.97068403908794</v>
      </c>
      <c r="I94" s="407"/>
    </row>
    <row r="95" spans="1:9" s="35" customFormat="1" ht="32.25" customHeight="1">
      <c r="A95" s="154" t="s">
        <v>50</v>
      </c>
      <c r="B95" s="155">
        <v>1450</v>
      </c>
      <c r="C95" s="304">
        <f>SUM(C90,C91:C94)</f>
        <v>23836</v>
      </c>
      <c r="D95" s="304">
        <f>SUM(D90,D91:D94)</f>
        <v>26797</v>
      </c>
      <c r="E95" s="304">
        <f>SUM(E90,E91:E94)</f>
        <v>26713</v>
      </c>
      <c r="F95" s="304">
        <f>SUM(F90,F91:F94)</f>
        <v>26797</v>
      </c>
      <c r="G95" s="302">
        <f t="shared" si="21"/>
        <v>84</v>
      </c>
      <c r="H95" s="151">
        <f t="shared" si="22"/>
        <v>100.31445363680605</v>
      </c>
      <c r="I95" s="154"/>
    </row>
    <row r="96" spans="1:9" s="35" customFormat="1" ht="20.25">
      <c r="A96" s="156"/>
      <c r="B96" s="157"/>
      <c r="C96" s="157"/>
      <c r="D96" s="157"/>
      <c r="E96" s="157"/>
      <c r="F96" s="157"/>
      <c r="G96" s="157"/>
      <c r="H96" s="157"/>
      <c r="I96" s="157"/>
    </row>
    <row r="97" spans="1:9" s="35" customFormat="1" ht="20.25">
      <c r="A97" s="156"/>
      <c r="B97" s="157"/>
      <c r="C97" s="157"/>
      <c r="D97" s="157"/>
      <c r="E97" s="157"/>
      <c r="F97" s="157"/>
      <c r="G97" s="157"/>
      <c r="H97" s="157"/>
      <c r="I97" s="157"/>
    </row>
    <row r="98" spans="1:9" s="35" customFormat="1" ht="20.25">
      <c r="A98" s="156"/>
      <c r="B98" s="157"/>
      <c r="C98" s="157"/>
      <c r="D98" s="157"/>
      <c r="E98" s="157"/>
      <c r="F98" s="157"/>
      <c r="G98" s="157"/>
      <c r="H98" s="157"/>
      <c r="I98" s="157"/>
    </row>
    <row r="99" spans="1:9" s="35" customFormat="1" ht="20.25">
      <c r="A99" s="156"/>
      <c r="B99" s="157"/>
      <c r="C99" s="157"/>
      <c r="D99" s="157"/>
      <c r="E99" s="157"/>
      <c r="F99" s="157"/>
      <c r="G99" s="157"/>
      <c r="H99" s="157"/>
      <c r="I99" s="157"/>
    </row>
    <row r="100" spans="1:9" s="35" customFormat="1" ht="20.25">
      <c r="A100" s="156"/>
      <c r="B100" s="157"/>
      <c r="C100" s="157"/>
      <c r="D100" s="157"/>
      <c r="E100" s="157"/>
      <c r="F100" s="157"/>
      <c r="G100" s="157"/>
      <c r="H100" s="157"/>
      <c r="I100" s="157"/>
    </row>
    <row r="101" spans="1:9" s="81" customFormat="1" ht="60.75" customHeight="1">
      <c r="A101" s="158" t="s">
        <v>428</v>
      </c>
      <c r="B101" s="159"/>
      <c r="C101" s="474" t="s">
        <v>540</v>
      </c>
      <c r="D101" s="474"/>
      <c r="E101" s="313"/>
      <c r="F101" s="475" t="s">
        <v>477</v>
      </c>
      <c r="G101" s="475"/>
      <c r="H101" s="475"/>
      <c r="I101" s="160"/>
    </row>
    <row r="102" spans="1:9" s="82" customFormat="1">
      <c r="A102" s="418" t="s">
        <v>361</v>
      </c>
      <c r="B102" s="161"/>
      <c r="C102" s="469" t="s">
        <v>66</v>
      </c>
      <c r="D102" s="469"/>
      <c r="E102" s="161"/>
      <c r="F102" s="465" t="s">
        <v>173</v>
      </c>
      <c r="G102" s="465"/>
      <c r="H102" s="465"/>
    </row>
    <row r="103" spans="1:9">
      <c r="A103" s="3"/>
    </row>
    <row r="104" spans="1:9">
      <c r="A104" s="3"/>
    </row>
    <row r="105" spans="1:9">
      <c r="A105" s="3"/>
    </row>
    <row r="106" spans="1:9">
      <c r="A106" s="3"/>
    </row>
    <row r="107" spans="1:9">
      <c r="A107" s="3"/>
    </row>
    <row r="108" spans="1:9">
      <c r="A108" s="3"/>
    </row>
    <row r="109" spans="1:9">
      <c r="A109" s="3"/>
    </row>
    <row r="110" spans="1:9">
      <c r="A110" s="3"/>
    </row>
    <row r="111" spans="1:9">
      <c r="A111" s="3"/>
    </row>
    <row r="112" spans="1:9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</sheetData>
  <mergeCells count="11">
    <mergeCell ref="C102:D102"/>
    <mergeCell ref="F102:H102"/>
    <mergeCell ref="C101:D101"/>
    <mergeCell ref="F101:H101"/>
    <mergeCell ref="A2:I2"/>
    <mergeCell ref="C4:D4"/>
    <mergeCell ref="E4:I4"/>
    <mergeCell ref="B4:B5"/>
    <mergeCell ref="A4:A5"/>
    <mergeCell ref="A7:I7"/>
    <mergeCell ref="A81:I8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9" fitToHeight="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7"/>
  <sheetViews>
    <sheetView view="pageBreakPreview" topLeftCell="A4" zoomScale="87" zoomScaleSheetLayoutView="87" workbookViewId="0">
      <selection activeCell="O56" sqref="O56"/>
    </sheetView>
  </sheetViews>
  <sheetFormatPr defaultColWidth="9.140625" defaultRowHeight="18.75"/>
  <cols>
    <col min="1" max="1" width="58" style="2" customWidth="1"/>
    <col min="2" max="2" width="12.85546875" style="392" customWidth="1"/>
    <col min="3" max="3" width="15.7109375" style="392" customWidth="1"/>
    <col min="4" max="4" width="18" style="392" customWidth="1"/>
    <col min="5" max="5" width="16.7109375" style="392" customWidth="1"/>
    <col min="6" max="7" width="16.28515625" style="392" customWidth="1"/>
    <col min="8" max="9" width="9.140625" style="2"/>
    <col min="10" max="10" width="10.140625" style="2" bestFit="1" customWidth="1"/>
    <col min="11" max="11" width="9.140625" style="2"/>
    <col min="12" max="12" width="10.140625" style="2" bestFit="1" customWidth="1"/>
    <col min="13" max="16384" width="9.140625" style="2"/>
  </cols>
  <sheetData>
    <row r="2" spans="1:7">
      <c r="A2" s="482" t="s">
        <v>416</v>
      </c>
      <c r="B2" s="482"/>
      <c r="C2" s="482"/>
      <c r="D2" s="482"/>
      <c r="E2" s="482"/>
      <c r="F2" s="482"/>
      <c r="G2" s="482"/>
    </row>
    <row r="3" spans="1:7">
      <c r="A3" s="381"/>
      <c r="B3" s="6"/>
      <c r="C3" s="6"/>
      <c r="D3" s="381"/>
      <c r="E3" s="381"/>
      <c r="F3" s="381"/>
      <c r="G3" s="6" t="s">
        <v>454</v>
      </c>
    </row>
    <row r="4" spans="1:7" ht="66.75" customHeight="1">
      <c r="A4" s="383" t="s">
        <v>154</v>
      </c>
      <c r="B4" s="8" t="s">
        <v>18</v>
      </c>
      <c r="C4" s="8" t="s">
        <v>547</v>
      </c>
      <c r="D4" s="8" t="s">
        <v>548</v>
      </c>
      <c r="E4" s="8" t="s">
        <v>549</v>
      </c>
      <c r="F4" s="8" t="s">
        <v>433</v>
      </c>
      <c r="G4" s="306" t="s">
        <v>452</v>
      </c>
    </row>
    <row r="5" spans="1:7" ht="18" customHeight="1">
      <c r="A5" s="66">
        <v>1</v>
      </c>
      <c r="B5" s="384">
        <v>2</v>
      </c>
      <c r="C5" s="384">
        <v>3</v>
      </c>
      <c r="D5" s="384">
        <v>4</v>
      </c>
      <c r="E5" s="384">
        <v>5</v>
      </c>
      <c r="F5" s="384">
        <v>6</v>
      </c>
      <c r="G5" s="384">
        <v>7</v>
      </c>
    </row>
    <row r="6" spans="1:7" ht="52.5" customHeight="1">
      <c r="A6" s="173" t="s">
        <v>393</v>
      </c>
      <c r="B6" s="174">
        <v>1018</v>
      </c>
      <c r="C6" s="314">
        <f>SUM(C7:C19)</f>
        <v>-218</v>
      </c>
      <c r="D6" s="314">
        <f>SUM(D7:D19)</f>
        <v>-373</v>
      </c>
      <c r="E6" s="314">
        <f>SUM(E7:E19)</f>
        <v>-231</v>
      </c>
      <c r="F6" s="314">
        <f>E6-D6</f>
        <v>142</v>
      </c>
      <c r="G6" s="331">
        <f>IF(D6=0,0,E6/D6*100)</f>
        <v>61.930294906166218</v>
      </c>
    </row>
    <row r="7" spans="1:7" ht="20.25" customHeight="1">
      <c r="A7" s="138" t="s">
        <v>478</v>
      </c>
      <c r="B7" s="174"/>
      <c r="C7" s="315">
        <v>-33</v>
      </c>
      <c r="D7" s="315">
        <v>-34</v>
      </c>
      <c r="E7" s="315">
        <v>-38</v>
      </c>
      <c r="F7" s="315">
        <f>E7-D7</f>
        <v>-4</v>
      </c>
      <c r="G7" s="316">
        <f t="shared" ref="G7:G16" si="0">IF(D7=0,0,E7/D7*100)</f>
        <v>111.76470588235294</v>
      </c>
    </row>
    <row r="8" spans="1:7" ht="20.25" customHeight="1">
      <c r="A8" s="138" t="s">
        <v>479</v>
      </c>
      <c r="B8" s="174"/>
      <c r="C8" s="315">
        <v>-20</v>
      </c>
      <c r="D8" s="315">
        <v>-20</v>
      </c>
      <c r="E8" s="315">
        <v>-29</v>
      </c>
      <c r="F8" s="315">
        <f t="shared" ref="F8:F16" si="1">E8-D8</f>
        <v>-9</v>
      </c>
      <c r="G8" s="316">
        <f t="shared" si="0"/>
        <v>145</v>
      </c>
    </row>
    <row r="9" spans="1:7" ht="20.25" customHeight="1">
      <c r="A9" s="138" t="s">
        <v>480</v>
      </c>
      <c r="B9" s="174"/>
      <c r="C9" s="315">
        <v>-2</v>
      </c>
      <c r="D9" s="315">
        <v>-3</v>
      </c>
      <c r="E9" s="315">
        <v>-3</v>
      </c>
      <c r="F9" s="315">
        <f t="shared" si="1"/>
        <v>0</v>
      </c>
      <c r="G9" s="316">
        <f t="shared" si="0"/>
        <v>100</v>
      </c>
    </row>
    <row r="10" spans="1:7" ht="20.25" customHeight="1">
      <c r="A10" s="138" t="s">
        <v>487</v>
      </c>
      <c r="B10" s="174"/>
      <c r="C10" s="315"/>
      <c r="D10" s="315">
        <v>-1</v>
      </c>
      <c r="E10" s="315">
        <v>-1</v>
      </c>
      <c r="F10" s="315">
        <f t="shared" si="1"/>
        <v>0</v>
      </c>
      <c r="G10" s="316">
        <f t="shared" si="0"/>
        <v>100</v>
      </c>
    </row>
    <row r="11" spans="1:7" ht="20.25" customHeight="1">
      <c r="A11" s="138" t="s">
        <v>518</v>
      </c>
      <c r="B11" s="174"/>
      <c r="C11" s="315">
        <v>-4</v>
      </c>
      <c r="D11" s="315">
        <v>-8</v>
      </c>
      <c r="E11" s="315">
        <v>-2</v>
      </c>
      <c r="F11" s="315">
        <f t="shared" si="1"/>
        <v>6</v>
      </c>
      <c r="G11" s="316">
        <f t="shared" si="0"/>
        <v>25</v>
      </c>
    </row>
    <row r="12" spans="1:7" ht="20.25" customHeight="1">
      <c r="A12" s="138" t="s">
        <v>481</v>
      </c>
      <c r="B12" s="174"/>
      <c r="C12" s="315">
        <v>-96</v>
      </c>
      <c r="D12" s="315">
        <v>-118</v>
      </c>
      <c r="E12" s="315">
        <v>-121</v>
      </c>
      <c r="F12" s="315">
        <f t="shared" si="1"/>
        <v>-3</v>
      </c>
      <c r="G12" s="316">
        <f t="shared" si="0"/>
        <v>102.54237288135593</v>
      </c>
    </row>
    <row r="13" spans="1:7" ht="20.25" customHeight="1">
      <c r="A13" s="138" t="s">
        <v>482</v>
      </c>
      <c r="B13" s="174"/>
      <c r="C13" s="315"/>
      <c r="D13" s="315">
        <v>-1</v>
      </c>
      <c r="E13" s="315">
        <v>-11</v>
      </c>
      <c r="F13" s="315">
        <f t="shared" si="1"/>
        <v>-10</v>
      </c>
      <c r="G13" s="316">
        <f t="shared" si="0"/>
        <v>1100</v>
      </c>
    </row>
    <row r="14" spans="1:7" ht="33.75" customHeight="1">
      <c r="A14" s="138" t="s">
        <v>483</v>
      </c>
      <c r="B14" s="174"/>
      <c r="C14" s="315"/>
      <c r="D14" s="315">
        <v>-1</v>
      </c>
      <c r="E14" s="315">
        <v>-5</v>
      </c>
      <c r="F14" s="315">
        <f t="shared" si="1"/>
        <v>-4</v>
      </c>
      <c r="G14" s="316">
        <f t="shared" si="0"/>
        <v>500</v>
      </c>
    </row>
    <row r="15" spans="1:7" ht="36" customHeight="1">
      <c r="A15" s="138" t="s">
        <v>486</v>
      </c>
      <c r="B15" s="174"/>
      <c r="C15" s="315">
        <v>-13</v>
      </c>
      <c r="D15" s="315">
        <v>-10</v>
      </c>
      <c r="E15" s="315">
        <v>-8</v>
      </c>
      <c r="F15" s="315">
        <f t="shared" si="1"/>
        <v>2</v>
      </c>
      <c r="G15" s="316">
        <f t="shared" si="0"/>
        <v>80</v>
      </c>
    </row>
    <row r="16" spans="1:7" ht="33.75" customHeight="1">
      <c r="A16" s="138" t="s">
        <v>488</v>
      </c>
      <c r="B16" s="174"/>
      <c r="C16" s="315">
        <v>-1</v>
      </c>
      <c r="D16" s="314"/>
      <c r="E16" s="315">
        <v>-7</v>
      </c>
      <c r="F16" s="315">
        <f t="shared" si="1"/>
        <v>-7</v>
      </c>
      <c r="G16" s="316">
        <f t="shared" si="0"/>
        <v>0</v>
      </c>
    </row>
    <row r="17" spans="1:12" ht="22.5" customHeight="1">
      <c r="A17" s="175" t="s">
        <v>585</v>
      </c>
      <c r="B17" s="380"/>
      <c r="C17" s="315"/>
      <c r="D17" s="315"/>
      <c r="E17" s="315">
        <v>-6</v>
      </c>
      <c r="F17" s="315">
        <f>E17-D17</f>
        <v>-6</v>
      </c>
      <c r="G17" s="316">
        <f>IF(D17=0,0,E17/D17*100)</f>
        <v>0</v>
      </c>
    </row>
    <row r="18" spans="1:12" ht="30" customHeight="1">
      <c r="A18" s="138" t="s">
        <v>484</v>
      </c>
      <c r="B18" s="174"/>
      <c r="C18" s="315">
        <v>-49</v>
      </c>
      <c r="D18" s="315">
        <v>-135</v>
      </c>
      <c r="E18" s="315"/>
      <c r="F18" s="315">
        <f>E18-D18</f>
        <v>135</v>
      </c>
      <c r="G18" s="316">
        <f>IF(D18=0,0,E18/D18*100)</f>
        <v>0</v>
      </c>
    </row>
    <row r="19" spans="1:12" ht="21.75" customHeight="1">
      <c r="A19" s="175" t="s">
        <v>489</v>
      </c>
      <c r="B19" s="174"/>
      <c r="C19" s="315"/>
      <c r="D19" s="315">
        <v>-42</v>
      </c>
      <c r="E19" s="315"/>
      <c r="F19" s="315"/>
      <c r="G19" s="316"/>
    </row>
    <row r="20" spans="1:12" s="35" customFormat="1" ht="20.25" customHeight="1">
      <c r="A20" s="173" t="s">
        <v>394</v>
      </c>
      <c r="B20" s="177">
        <v>1049</v>
      </c>
      <c r="C20" s="314">
        <f>SUM(C21:C30)</f>
        <v>-615</v>
      </c>
      <c r="D20" s="314">
        <f>SUM(D21:D30)</f>
        <v>-602</v>
      </c>
      <c r="E20" s="314">
        <f>SUM(E21:E30)</f>
        <v>-703</v>
      </c>
      <c r="F20" s="314">
        <f t="shared" ref="F20:F53" si="2">E20-D20</f>
        <v>-101</v>
      </c>
      <c r="G20" s="331">
        <f t="shared" ref="G20:G53" si="3">IF(D20=0,0,E20/D20*100)</f>
        <v>116.77740863787376</v>
      </c>
      <c r="L20" s="74"/>
    </row>
    <row r="21" spans="1:12" s="35" customFormat="1" ht="22.5" customHeight="1">
      <c r="A21" s="138" t="s">
        <v>490</v>
      </c>
      <c r="B21" s="177"/>
      <c r="C21" s="315">
        <v>-285</v>
      </c>
      <c r="D21" s="315">
        <v>-260</v>
      </c>
      <c r="E21" s="315">
        <v>-289</v>
      </c>
      <c r="F21" s="315">
        <f t="shared" si="2"/>
        <v>-29</v>
      </c>
      <c r="G21" s="316">
        <f>IF(D21=0,0,E21/D21*100)</f>
        <v>111.15384615384616</v>
      </c>
    </row>
    <row r="22" spans="1:12" s="35" customFormat="1" ht="22.5" customHeight="1">
      <c r="A22" s="138" t="s">
        <v>478</v>
      </c>
      <c r="B22" s="177"/>
      <c r="C22" s="315">
        <v>-8</v>
      </c>
      <c r="D22" s="315">
        <v>-10</v>
      </c>
      <c r="E22" s="315">
        <v>-10</v>
      </c>
      <c r="F22" s="315">
        <f t="shared" si="2"/>
        <v>0</v>
      </c>
      <c r="G22" s="316">
        <f t="shared" ref="G22:G29" si="4">IF(D22=0,0,E22/D22*100)</f>
        <v>100</v>
      </c>
    </row>
    <row r="23" spans="1:12" s="35" customFormat="1" ht="22.5" customHeight="1">
      <c r="A23" s="138" t="s">
        <v>491</v>
      </c>
      <c r="B23" s="177"/>
      <c r="C23" s="315">
        <v>-81</v>
      </c>
      <c r="D23" s="315">
        <v>-90</v>
      </c>
      <c r="E23" s="315">
        <v>-107</v>
      </c>
      <c r="F23" s="315">
        <f t="shared" si="2"/>
        <v>-17</v>
      </c>
      <c r="G23" s="316">
        <f t="shared" si="4"/>
        <v>118.88888888888889</v>
      </c>
    </row>
    <row r="24" spans="1:12" s="35" customFormat="1" ht="22.5" customHeight="1">
      <c r="A24" s="138" t="s">
        <v>492</v>
      </c>
      <c r="B24" s="177"/>
      <c r="C24" s="315">
        <v>-12</v>
      </c>
      <c r="D24" s="315">
        <v>-12</v>
      </c>
      <c r="E24" s="315">
        <v>-13</v>
      </c>
      <c r="F24" s="315">
        <f>E24-D24</f>
        <v>-1</v>
      </c>
      <c r="G24" s="316">
        <f t="shared" si="4"/>
        <v>108.33333333333333</v>
      </c>
    </row>
    <row r="25" spans="1:12" s="35" customFormat="1" ht="22.5" customHeight="1">
      <c r="A25" s="138" t="s">
        <v>493</v>
      </c>
      <c r="B25" s="177"/>
      <c r="C25" s="315">
        <v>-41</v>
      </c>
      <c r="D25" s="315">
        <v>-34</v>
      </c>
      <c r="E25" s="315">
        <v>-32</v>
      </c>
      <c r="F25" s="315">
        <f t="shared" ref="F25:F28" si="5">E25-D25</f>
        <v>2</v>
      </c>
      <c r="G25" s="316">
        <f t="shared" si="4"/>
        <v>94.117647058823522</v>
      </c>
    </row>
    <row r="26" spans="1:12" s="35" customFormat="1" ht="33.75" customHeight="1">
      <c r="A26" s="138" t="s">
        <v>495</v>
      </c>
      <c r="B26" s="177"/>
      <c r="C26" s="315">
        <v>-142</v>
      </c>
      <c r="D26" s="315">
        <v>-152</v>
      </c>
      <c r="E26" s="315">
        <v>-183</v>
      </c>
      <c r="F26" s="315">
        <f t="shared" si="5"/>
        <v>-31</v>
      </c>
      <c r="G26" s="316">
        <f t="shared" si="4"/>
        <v>120.39473684210526</v>
      </c>
    </row>
    <row r="27" spans="1:12" s="35" customFormat="1" ht="19.5" customHeight="1">
      <c r="A27" s="138" t="s">
        <v>496</v>
      </c>
      <c r="B27" s="177"/>
      <c r="C27" s="315">
        <v>-7</v>
      </c>
      <c r="D27" s="315">
        <v>-5</v>
      </c>
      <c r="E27" s="315">
        <v>-19</v>
      </c>
      <c r="F27" s="315">
        <f t="shared" si="5"/>
        <v>-14</v>
      </c>
      <c r="G27" s="316">
        <f t="shared" si="4"/>
        <v>380</v>
      </c>
    </row>
    <row r="28" spans="1:12" s="35" customFormat="1" ht="19.5" customHeight="1">
      <c r="A28" s="138" t="s">
        <v>497</v>
      </c>
      <c r="B28" s="177"/>
      <c r="C28" s="315">
        <v>-4</v>
      </c>
      <c r="D28" s="315">
        <v>-6</v>
      </c>
      <c r="E28" s="315">
        <v>-10</v>
      </c>
      <c r="F28" s="315">
        <f t="shared" si="5"/>
        <v>-4</v>
      </c>
      <c r="G28" s="316">
        <f t="shared" si="4"/>
        <v>166.66666666666669</v>
      </c>
    </row>
    <row r="29" spans="1:12" s="35" customFormat="1" ht="19.5" customHeight="1">
      <c r="A29" s="410" t="s">
        <v>498</v>
      </c>
      <c r="B29" s="177"/>
      <c r="C29" s="315">
        <v>-33</v>
      </c>
      <c r="D29" s="315">
        <v>-30</v>
      </c>
      <c r="E29" s="315">
        <v>-37</v>
      </c>
      <c r="F29" s="315">
        <f t="shared" si="2"/>
        <v>-7</v>
      </c>
      <c r="G29" s="316">
        <f t="shared" si="4"/>
        <v>123.33333333333334</v>
      </c>
    </row>
    <row r="30" spans="1:12" s="35" customFormat="1" ht="22.5" customHeight="1">
      <c r="A30" s="138" t="s">
        <v>494</v>
      </c>
      <c r="B30" s="177"/>
      <c r="C30" s="315">
        <v>-2</v>
      </c>
      <c r="D30" s="315">
        <v>-3</v>
      </c>
      <c r="E30" s="315">
        <v>-3</v>
      </c>
      <c r="F30" s="315">
        <f>E30-D30</f>
        <v>0</v>
      </c>
      <c r="G30" s="316">
        <f>IF(D30=0,0,E30/D30*100)</f>
        <v>100</v>
      </c>
    </row>
    <row r="31" spans="1:12" s="35" customFormat="1" ht="20.25" customHeight="1">
      <c r="A31" s="202" t="s">
        <v>395</v>
      </c>
      <c r="B31" s="177">
        <v>1067</v>
      </c>
      <c r="C31" s="314">
        <f>SUM(C32:C33)</f>
        <v>0</v>
      </c>
      <c r="D31" s="314">
        <f t="shared" ref="D31:E31" si="6">SUM(D32:D33)</f>
        <v>0</v>
      </c>
      <c r="E31" s="314">
        <f t="shared" si="6"/>
        <v>0</v>
      </c>
      <c r="F31" s="315">
        <f t="shared" si="2"/>
        <v>0</v>
      </c>
      <c r="G31" s="316">
        <f t="shared" si="3"/>
        <v>0</v>
      </c>
    </row>
    <row r="32" spans="1:12" ht="24.75" hidden="1" customHeight="1">
      <c r="A32" s="138"/>
      <c r="B32" s="179"/>
      <c r="C32" s="315"/>
      <c r="D32" s="315"/>
      <c r="E32" s="315"/>
      <c r="F32" s="315">
        <f t="shared" si="2"/>
        <v>0</v>
      </c>
      <c r="G32" s="316">
        <f t="shared" si="3"/>
        <v>0</v>
      </c>
    </row>
    <row r="33" spans="1:7" ht="24.75" hidden="1" customHeight="1">
      <c r="A33" s="138"/>
      <c r="B33" s="179"/>
      <c r="C33" s="315"/>
      <c r="D33" s="315"/>
      <c r="E33" s="315"/>
      <c r="F33" s="315">
        <f>E33-D33</f>
        <v>0</v>
      </c>
      <c r="G33" s="316">
        <f t="shared" si="3"/>
        <v>0</v>
      </c>
    </row>
    <row r="34" spans="1:7" s="35" customFormat="1" ht="25.5" customHeight="1">
      <c r="A34" s="173" t="s">
        <v>427</v>
      </c>
      <c r="B34" s="177">
        <v>1073</v>
      </c>
      <c r="C34" s="314">
        <f>SUM(C35:C41)</f>
        <v>143</v>
      </c>
      <c r="D34" s="314">
        <f>SUM(D35:D41)</f>
        <v>0</v>
      </c>
      <c r="E34" s="314">
        <f>SUM(E35:E41)</f>
        <v>137</v>
      </c>
      <c r="F34" s="314">
        <f t="shared" si="2"/>
        <v>137</v>
      </c>
      <c r="G34" s="331">
        <f t="shared" si="3"/>
        <v>0</v>
      </c>
    </row>
    <row r="35" spans="1:7" s="35" customFormat="1" ht="35.25" customHeight="1">
      <c r="A35" s="138" t="s">
        <v>499</v>
      </c>
      <c r="B35" s="177"/>
      <c r="C35" s="315">
        <v>24</v>
      </c>
      <c r="D35" s="314"/>
      <c r="E35" s="315">
        <v>69</v>
      </c>
      <c r="F35" s="315">
        <f t="shared" si="2"/>
        <v>69</v>
      </c>
      <c r="G35" s="316">
        <f t="shared" si="3"/>
        <v>0</v>
      </c>
    </row>
    <row r="36" spans="1:7" s="35" customFormat="1" ht="39.75" customHeight="1">
      <c r="A36" s="138" t="s">
        <v>485</v>
      </c>
      <c r="B36" s="177"/>
      <c r="C36" s="315">
        <v>16</v>
      </c>
      <c r="D36" s="314"/>
      <c r="E36" s="315">
        <v>18</v>
      </c>
      <c r="F36" s="315">
        <f t="shared" si="2"/>
        <v>18</v>
      </c>
      <c r="G36" s="316">
        <f t="shared" si="3"/>
        <v>0</v>
      </c>
    </row>
    <row r="37" spans="1:7" ht="23.25" customHeight="1">
      <c r="A37" s="138" t="s">
        <v>522</v>
      </c>
      <c r="B37" s="179"/>
      <c r="C37" s="315">
        <v>42</v>
      </c>
      <c r="D37" s="315"/>
      <c r="E37" s="315"/>
      <c r="F37" s="315">
        <f t="shared" si="2"/>
        <v>0</v>
      </c>
      <c r="G37" s="316">
        <f t="shared" si="3"/>
        <v>0</v>
      </c>
    </row>
    <row r="38" spans="1:7" ht="23.25" customHeight="1">
      <c r="A38" s="138" t="s">
        <v>523</v>
      </c>
      <c r="B38" s="179"/>
      <c r="C38" s="315">
        <v>47</v>
      </c>
      <c r="D38" s="315"/>
      <c r="E38" s="315">
        <v>29</v>
      </c>
      <c r="F38" s="315">
        <f t="shared" si="2"/>
        <v>29</v>
      </c>
      <c r="G38" s="316">
        <f t="shared" si="3"/>
        <v>0</v>
      </c>
    </row>
    <row r="39" spans="1:7" s="35" customFormat="1" ht="24" customHeight="1">
      <c r="A39" s="138" t="s">
        <v>500</v>
      </c>
      <c r="B39" s="177"/>
      <c r="C39" s="315">
        <v>14</v>
      </c>
      <c r="D39" s="314"/>
      <c r="E39" s="315"/>
      <c r="F39" s="315">
        <f>E39-D39</f>
        <v>0</v>
      </c>
      <c r="G39" s="316">
        <f>IF(D39=0,0,E39/D39*100)</f>
        <v>0</v>
      </c>
    </row>
    <row r="40" spans="1:7" ht="23.25" customHeight="1">
      <c r="A40" s="138" t="s">
        <v>586</v>
      </c>
      <c r="B40" s="179"/>
      <c r="C40" s="315"/>
      <c r="D40" s="315"/>
      <c r="E40" s="315">
        <v>10</v>
      </c>
      <c r="F40" s="315">
        <f t="shared" si="2"/>
        <v>10</v>
      </c>
      <c r="G40" s="316">
        <f t="shared" si="3"/>
        <v>0</v>
      </c>
    </row>
    <row r="41" spans="1:7" ht="23.25" customHeight="1">
      <c r="A41" s="138" t="s">
        <v>592</v>
      </c>
      <c r="B41" s="179"/>
      <c r="C41" s="315"/>
      <c r="D41" s="315"/>
      <c r="E41" s="315">
        <v>11</v>
      </c>
      <c r="F41" s="315">
        <f t="shared" si="2"/>
        <v>11</v>
      </c>
      <c r="G41" s="316">
        <f t="shared" si="3"/>
        <v>0</v>
      </c>
    </row>
    <row r="42" spans="1:7" s="35" customFormat="1" ht="20.25" customHeight="1">
      <c r="A42" s="173" t="s">
        <v>396</v>
      </c>
      <c r="B42" s="177">
        <v>1086</v>
      </c>
      <c r="C42" s="314">
        <f>SUM(C43:C47)</f>
        <v>-36</v>
      </c>
      <c r="D42" s="314">
        <f>SUM(D43:D47)</f>
        <v>0</v>
      </c>
      <c r="E42" s="314">
        <f>SUM(E43:E47)</f>
        <v>-288</v>
      </c>
      <c r="F42" s="314">
        <f t="shared" si="2"/>
        <v>-288</v>
      </c>
      <c r="G42" s="331">
        <f t="shared" si="3"/>
        <v>0</v>
      </c>
    </row>
    <row r="43" spans="1:7" s="35" customFormat="1" ht="48" customHeight="1">
      <c r="A43" s="138" t="s">
        <v>587</v>
      </c>
      <c r="B43" s="177"/>
      <c r="C43" s="314">
        <v>-1</v>
      </c>
      <c r="D43" s="314"/>
      <c r="E43" s="314">
        <v>-3</v>
      </c>
      <c r="F43" s="315">
        <f t="shared" ref="F43" si="7">E43-D43</f>
        <v>-3</v>
      </c>
      <c r="G43" s="316">
        <f t="shared" ref="G43:G44" si="8">IF(D43=0,0,E43/D43*100)</f>
        <v>0</v>
      </c>
    </row>
    <row r="44" spans="1:7" s="35" customFormat="1" ht="33" customHeight="1">
      <c r="A44" s="138" t="s">
        <v>485</v>
      </c>
      <c r="B44" s="177"/>
      <c r="C44" s="314">
        <v>-19</v>
      </c>
      <c r="D44" s="314"/>
      <c r="E44" s="314">
        <v>-23</v>
      </c>
      <c r="F44" s="314">
        <f t="shared" si="2"/>
        <v>-23</v>
      </c>
      <c r="G44" s="316">
        <f t="shared" si="8"/>
        <v>0</v>
      </c>
    </row>
    <row r="45" spans="1:7" ht="29.25" customHeight="1">
      <c r="A45" s="138" t="s">
        <v>524</v>
      </c>
      <c r="B45" s="179"/>
      <c r="C45" s="315">
        <v>-11</v>
      </c>
      <c r="D45" s="315"/>
      <c r="E45" s="315"/>
      <c r="F45" s="315">
        <f t="shared" si="2"/>
        <v>0</v>
      </c>
      <c r="G45" s="316">
        <f t="shared" si="3"/>
        <v>0</v>
      </c>
    </row>
    <row r="46" spans="1:7" ht="29.25" customHeight="1">
      <c r="A46" s="138" t="s">
        <v>525</v>
      </c>
      <c r="B46" s="179"/>
      <c r="C46" s="315">
        <v>-5</v>
      </c>
      <c r="D46" s="315"/>
      <c r="E46" s="315"/>
      <c r="F46" s="315"/>
      <c r="G46" s="316"/>
    </row>
    <row r="47" spans="1:7" ht="22.5" customHeight="1">
      <c r="A47" s="138" t="s">
        <v>588</v>
      </c>
      <c r="B47" s="179"/>
      <c r="C47" s="315"/>
      <c r="D47" s="315"/>
      <c r="E47" s="315">
        <v>-262</v>
      </c>
      <c r="F47" s="315">
        <f t="shared" si="2"/>
        <v>-262</v>
      </c>
      <c r="G47" s="316">
        <f t="shared" si="3"/>
        <v>0</v>
      </c>
    </row>
    <row r="48" spans="1:7" s="35" customFormat="1" ht="22.5" customHeight="1">
      <c r="A48" s="173" t="s">
        <v>426</v>
      </c>
      <c r="B48" s="177">
        <v>1152</v>
      </c>
      <c r="C48" s="314">
        <f>SUM(C49:C49)</f>
        <v>50</v>
      </c>
      <c r="D48" s="314">
        <f>SUM(D49:D49)</f>
        <v>0</v>
      </c>
      <c r="E48" s="314">
        <f>SUM(E49:E50)</f>
        <v>5</v>
      </c>
      <c r="F48" s="314">
        <f t="shared" si="2"/>
        <v>5</v>
      </c>
      <c r="G48" s="331">
        <f t="shared" si="3"/>
        <v>0</v>
      </c>
    </row>
    <row r="49" spans="1:8" ht="22.5" customHeight="1">
      <c r="A49" s="138" t="s">
        <v>523</v>
      </c>
      <c r="B49" s="179"/>
      <c r="C49" s="315">
        <v>50</v>
      </c>
      <c r="D49" s="315"/>
      <c r="E49" s="315"/>
      <c r="F49" s="315">
        <f t="shared" si="2"/>
        <v>0</v>
      </c>
      <c r="G49" s="316">
        <f t="shared" si="3"/>
        <v>0</v>
      </c>
    </row>
    <row r="50" spans="1:8" ht="22.5" customHeight="1">
      <c r="A50" s="138" t="s">
        <v>589</v>
      </c>
      <c r="B50" s="179"/>
      <c r="C50" s="315"/>
      <c r="D50" s="315"/>
      <c r="E50" s="315">
        <v>5</v>
      </c>
      <c r="F50" s="315"/>
      <c r="G50" s="316"/>
    </row>
    <row r="51" spans="1:8" s="35" customFormat="1" ht="31.5" customHeight="1">
      <c r="A51" s="173" t="s">
        <v>434</v>
      </c>
      <c r="B51" s="177">
        <v>1162</v>
      </c>
      <c r="C51" s="314">
        <f>SUM(C52:C53)</f>
        <v>0</v>
      </c>
      <c r="D51" s="314">
        <f t="shared" ref="D51:E51" si="9">SUM(D52:D53)</f>
        <v>0</v>
      </c>
      <c r="E51" s="314">
        <f t="shared" si="9"/>
        <v>0</v>
      </c>
      <c r="F51" s="314">
        <f t="shared" si="2"/>
        <v>0</v>
      </c>
      <c r="G51" s="331">
        <f t="shared" si="3"/>
        <v>0</v>
      </c>
    </row>
    <row r="52" spans="1:8" ht="22.5" customHeight="1">
      <c r="A52" s="138"/>
      <c r="B52" s="179"/>
      <c r="C52" s="315"/>
      <c r="D52" s="315"/>
      <c r="E52" s="315"/>
      <c r="F52" s="315">
        <f t="shared" si="2"/>
        <v>0</v>
      </c>
      <c r="G52" s="316">
        <f t="shared" si="3"/>
        <v>0</v>
      </c>
    </row>
    <row r="53" spans="1:8" ht="22.5" customHeight="1">
      <c r="A53" s="138"/>
      <c r="B53" s="179"/>
      <c r="C53" s="315"/>
      <c r="D53" s="315"/>
      <c r="E53" s="315"/>
      <c r="F53" s="315">
        <f t="shared" si="2"/>
        <v>0</v>
      </c>
      <c r="G53" s="316">
        <f t="shared" si="3"/>
        <v>0</v>
      </c>
    </row>
    <row r="54" spans="1:8" s="84" customFormat="1" ht="95.25" customHeight="1">
      <c r="A54" s="204" t="s">
        <v>444</v>
      </c>
      <c r="B54" s="248"/>
      <c r="C54" s="483" t="s">
        <v>432</v>
      </c>
      <c r="D54" s="483"/>
      <c r="E54" s="317"/>
      <c r="F54" s="486" t="s">
        <v>476</v>
      </c>
      <c r="G54" s="486"/>
    </row>
    <row r="55" spans="1:8" s="83" customFormat="1" ht="12.75">
      <c r="A55" s="382" t="s">
        <v>361</v>
      </c>
      <c r="C55" s="484" t="s">
        <v>367</v>
      </c>
      <c r="D55" s="484"/>
      <c r="F55" s="485" t="s">
        <v>173</v>
      </c>
      <c r="G55" s="485"/>
      <c r="H55" s="249"/>
    </row>
    <row r="56" spans="1:8">
      <c r="A56" s="3"/>
      <c r="D56" s="63"/>
      <c r="E56" s="64"/>
      <c r="F56" s="64"/>
      <c r="G56" s="64"/>
    </row>
    <row r="57" spans="1:8">
      <c r="A57" s="3"/>
      <c r="D57" s="63"/>
      <c r="E57" s="64"/>
      <c r="F57" s="64"/>
      <c r="G57" s="64"/>
    </row>
    <row r="58" spans="1:8">
      <c r="A58" s="3"/>
      <c r="D58" s="63"/>
      <c r="E58" s="64"/>
      <c r="F58" s="64"/>
      <c r="G58" s="64"/>
    </row>
    <row r="59" spans="1:8">
      <c r="A59" s="3"/>
      <c r="D59" s="63"/>
      <c r="E59" s="64"/>
      <c r="F59" s="64"/>
      <c r="G59" s="64"/>
    </row>
    <row r="60" spans="1:8">
      <c r="A60" s="3"/>
      <c r="D60" s="63"/>
      <c r="E60" s="64"/>
      <c r="F60" s="64"/>
      <c r="G60" s="64"/>
    </row>
    <row r="61" spans="1:8">
      <c r="A61" s="3"/>
      <c r="D61" s="63"/>
      <c r="E61" s="64"/>
      <c r="F61" s="64"/>
      <c r="G61" s="64"/>
    </row>
    <row r="62" spans="1:8">
      <c r="A62" s="3"/>
      <c r="D62" s="63"/>
      <c r="E62" s="64"/>
      <c r="F62" s="64"/>
      <c r="G62" s="64"/>
    </row>
    <row r="63" spans="1:8">
      <c r="A63" s="3"/>
      <c r="D63" s="63"/>
      <c r="E63" s="64"/>
      <c r="F63" s="64"/>
      <c r="G63" s="64"/>
    </row>
    <row r="64" spans="1:8">
      <c r="A64" s="3"/>
      <c r="D64" s="63"/>
      <c r="E64" s="64"/>
      <c r="F64" s="64"/>
      <c r="G64" s="64"/>
    </row>
    <row r="65" spans="1:7">
      <c r="A65" s="3"/>
      <c r="D65" s="63"/>
      <c r="E65" s="64"/>
      <c r="F65" s="64"/>
      <c r="G65" s="64"/>
    </row>
    <row r="66" spans="1:7">
      <c r="A66" s="3"/>
      <c r="D66" s="63"/>
      <c r="E66" s="64"/>
      <c r="F66" s="64"/>
      <c r="G66" s="64"/>
    </row>
    <row r="67" spans="1:7">
      <c r="A67" s="3"/>
      <c r="D67" s="63"/>
      <c r="E67" s="64"/>
      <c r="F67" s="64"/>
      <c r="G67" s="64"/>
    </row>
    <row r="68" spans="1:7">
      <c r="A68" s="3"/>
      <c r="D68" s="63"/>
      <c r="E68" s="64"/>
      <c r="F68" s="64"/>
      <c r="G68" s="64"/>
    </row>
    <row r="69" spans="1:7">
      <c r="A69" s="3"/>
      <c r="D69" s="63"/>
      <c r="E69" s="64"/>
      <c r="F69" s="64"/>
      <c r="G69" s="64"/>
    </row>
    <row r="70" spans="1:7">
      <c r="A70" s="3"/>
      <c r="D70" s="63"/>
      <c r="E70" s="64"/>
      <c r="F70" s="64"/>
      <c r="G70" s="64"/>
    </row>
    <row r="71" spans="1:7">
      <c r="A71" s="3"/>
      <c r="D71" s="63"/>
      <c r="E71" s="64"/>
      <c r="F71" s="64"/>
      <c r="G71" s="64"/>
    </row>
    <row r="72" spans="1:7">
      <c r="A72" s="3"/>
      <c r="D72" s="63"/>
      <c r="E72" s="64"/>
      <c r="F72" s="64"/>
      <c r="G72" s="64"/>
    </row>
    <row r="73" spans="1:7">
      <c r="A73" s="3"/>
      <c r="D73" s="63"/>
      <c r="E73" s="64"/>
      <c r="F73" s="64"/>
      <c r="G73" s="64"/>
    </row>
    <row r="74" spans="1:7">
      <c r="A74" s="3"/>
      <c r="D74" s="63"/>
      <c r="E74" s="64"/>
      <c r="F74" s="64"/>
      <c r="G74" s="64"/>
    </row>
    <row r="75" spans="1:7">
      <c r="A75" s="3"/>
      <c r="D75" s="63"/>
      <c r="E75" s="64"/>
      <c r="F75" s="64"/>
      <c r="G75" s="64"/>
    </row>
    <row r="76" spans="1:7">
      <c r="A76" s="3"/>
      <c r="D76" s="63"/>
      <c r="E76" s="64"/>
      <c r="F76" s="64"/>
      <c r="G76" s="64"/>
    </row>
    <row r="77" spans="1:7">
      <c r="A77" s="3"/>
      <c r="D77" s="63"/>
      <c r="E77" s="64"/>
      <c r="F77" s="64"/>
      <c r="G77" s="64"/>
    </row>
    <row r="78" spans="1:7">
      <c r="A78" s="3"/>
      <c r="D78" s="63"/>
      <c r="E78" s="64"/>
      <c r="F78" s="64"/>
      <c r="G78" s="64"/>
    </row>
    <row r="79" spans="1:7">
      <c r="A79" s="3"/>
      <c r="D79" s="63"/>
      <c r="E79" s="64"/>
      <c r="F79" s="64"/>
      <c r="G79" s="64"/>
    </row>
    <row r="80" spans="1:7">
      <c r="A80" s="3"/>
      <c r="D80" s="63"/>
      <c r="E80" s="64"/>
      <c r="F80" s="64"/>
      <c r="G80" s="64"/>
    </row>
    <row r="81" spans="1:7">
      <c r="A81" s="3"/>
      <c r="D81" s="63"/>
      <c r="E81" s="64"/>
      <c r="F81" s="64"/>
      <c r="G81" s="64"/>
    </row>
    <row r="82" spans="1:7">
      <c r="A82" s="3"/>
      <c r="D82" s="63"/>
      <c r="E82" s="64"/>
      <c r="F82" s="64"/>
      <c r="G82" s="64"/>
    </row>
    <row r="83" spans="1:7">
      <c r="A83" s="3"/>
      <c r="D83" s="63"/>
      <c r="E83" s="64"/>
      <c r="F83" s="64"/>
      <c r="G83" s="64"/>
    </row>
    <row r="84" spans="1:7">
      <c r="A84" s="3"/>
      <c r="D84" s="63"/>
      <c r="E84" s="64"/>
      <c r="F84" s="64"/>
      <c r="G84" s="64"/>
    </row>
    <row r="85" spans="1:7">
      <c r="A85" s="3"/>
      <c r="D85" s="63"/>
      <c r="E85" s="64"/>
      <c r="F85" s="64"/>
      <c r="G85" s="64"/>
    </row>
    <row r="86" spans="1:7">
      <c r="A86" s="3"/>
      <c r="D86" s="63"/>
      <c r="E86" s="64"/>
      <c r="F86" s="64"/>
      <c r="G86" s="64"/>
    </row>
    <row r="87" spans="1:7">
      <c r="A87" s="3"/>
      <c r="D87" s="63"/>
      <c r="E87" s="64"/>
      <c r="F87" s="64"/>
      <c r="G87" s="64"/>
    </row>
    <row r="88" spans="1:7">
      <c r="A88" s="3"/>
      <c r="D88" s="63"/>
      <c r="E88" s="64"/>
      <c r="F88" s="64"/>
      <c r="G88" s="64"/>
    </row>
    <row r="89" spans="1:7">
      <c r="A89" s="3"/>
      <c r="D89" s="63"/>
      <c r="E89" s="64"/>
      <c r="F89" s="64"/>
      <c r="G89" s="64"/>
    </row>
    <row r="90" spans="1:7">
      <c r="A90" s="3"/>
      <c r="D90" s="63"/>
      <c r="E90" s="64"/>
      <c r="F90" s="64"/>
      <c r="G90" s="64"/>
    </row>
    <row r="91" spans="1:7">
      <c r="A91" s="3"/>
      <c r="D91" s="63"/>
      <c r="E91" s="64"/>
      <c r="F91" s="64"/>
      <c r="G91" s="64"/>
    </row>
    <row r="92" spans="1:7">
      <c r="A92" s="3"/>
      <c r="D92" s="63"/>
      <c r="E92" s="64"/>
      <c r="F92" s="64"/>
      <c r="G92" s="64"/>
    </row>
    <row r="93" spans="1:7">
      <c r="A93" s="3"/>
      <c r="D93" s="63"/>
      <c r="E93" s="64"/>
      <c r="F93" s="64"/>
      <c r="G93" s="64"/>
    </row>
    <row r="94" spans="1:7">
      <c r="A94" s="3"/>
      <c r="D94" s="63"/>
      <c r="E94" s="64"/>
      <c r="F94" s="64"/>
      <c r="G94" s="64"/>
    </row>
    <row r="95" spans="1:7">
      <c r="A95" s="3"/>
      <c r="D95" s="63"/>
      <c r="E95" s="64"/>
      <c r="F95" s="64"/>
      <c r="G95" s="64"/>
    </row>
    <row r="96" spans="1:7">
      <c r="A96" s="3"/>
      <c r="D96" s="63"/>
      <c r="E96" s="64"/>
      <c r="F96" s="64"/>
      <c r="G96" s="64"/>
    </row>
    <row r="97" spans="1:7">
      <c r="A97" s="3"/>
      <c r="D97" s="63"/>
      <c r="E97" s="64"/>
      <c r="F97" s="64"/>
      <c r="G97" s="64"/>
    </row>
    <row r="98" spans="1:7">
      <c r="A98" s="3"/>
      <c r="D98" s="63"/>
      <c r="E98" s="64"/>
      <c r="F98" s="64"/>
      <c r="G98" s="64"/>
    </row>
    <row r="99" spans="1:7">
      <c r="A99" s="3"/>
      <c r="D99" s="63"/>
      <c r="E99" s="64"/>
      <c r="F99" s="64"/>
      <c r="G99" s="64"/>
    </row>
    <row r="100" spans="1:7">
      <c r="A100" s="3"/>
      <c r="D100" s="63"/>
      <c r="E100" s="64"/>
      <c r="F100" s="64"/>
      <c r="G100" s="64"/>
    </row>
    <row r="101" spans="1:7">
      <c r="A101" s="3"/>
      <c r="D101" s="63"/>
      <c r="E101" s="64"/>
      <c r="F101" s="64"/>
      <c r="G101" s="64"/>
    </row>
    <row r="102" spans="1:7">
      <c r="A102" s="3"/>
      <c r="D102" s="63"/>
      <c r="E102" s="64"/>
      <c r="F102" s="64"/>
      <c r="G102" s="64"/>
    </row>
    <row r="103" spans="1:7">
      <c r="A103" s="3"/>
      <c r="D103" s="63"/>
      <c r="E103" s="64"/>
      <c r="F103" s="64"/>
      <c r="G103" s="64"/>
    </row>
    <row r="104" spans="1:7">
      <c r="A104" s="3"/>
      <c r="D104" s="63"/>
      <c r="E104" s="64"/>
      <c r="F104" s="64"/>
      <c r="G104" s="64"/>
    </row>
    <row r="105" spans="1:7">
      <c r="A105" s="3"/>
      <c r="D105" s="63"/>
      <c r="E105" s="64"/>
      <c r="F105" s="64"/>
      <c r="G105" s="64"/>
    </row>
    <row r="106" spans="1:7">
      <c r="A106" s="3"/>
      <c r="D106" s="63"/>
      <c r="E106" s="64"/>
      <c r="F106" s="64"/>
      <c r="G106" s="64"/>
    </row>
    <row r="107" spans="1:7">
      <c r="A107" s="3"/>
      <c r="D107" s="63"/>
      <c r="E107" s="64"/>
      <c r="F107" s="64"/>
      <c r="G107" s="64"/>
    </row>
    <row r="108" spans="1:7">
      <c r="A108" s="3"/>
      <c r="D108" s="63"/>
      <c r="E108" s="64"/>
      <c r="F108" s="64"/>
      <c r="G108" s="64"/>
    </row>
    <row r="109" spans="1:7">
      <c r="A109" s="3"/>
      <c r="D109" s="63"/>
      <c r="E109" s="64"/>
      <c r="F109" s="64"/>
      <c r="G109" s="64"/>
    </row>
    <row r="110" spans="1:7">
      <c r="A110" s="3"/>
      <c r="B110" s="2"/>
      <c r="C110" s="2"/>
      <c r="D110" s="2"/>
      <c r="E110" s="2"/>
      <c r="F110" s="2"/>
      <c r="G110" s="2"/>
    </row>
    <row r="111" spans="1:7">
      <c r="A111" s="5"/>
      <c r="B111" s="2"/>
      <c r="C111" s="2"/>
      <c r="D111" s="2"/>
      <c r="E111" s="2"/>
      <c r="F111" s="2"/>
      <c r="G111" s="2"/>
    </row>
    <row r="112" spans="1:7">
      <c r="A112" s="5"/>
      <c r="B112" s="2"/>
      <c r="C112" s="2"/>
      <c r="D112" s="2"/>
      <c r="E112" s="2"/>
      <c r="F112" s="2"/>
      <c r="G112" s="2"/>
    </row>
    <row r="113" spans="1:7">
      <c r="A113" s="5"/>
      <c r="B113" s="2"/>
      <c r="C113" s="2"/>
      <c r="D113" s="2"/>
      <c r="E113" s="2"/>
      <c r="F113" s="2"/>
      <c r="G113" s="2"/>
    </row>
    <row r="114" spans="1:7">
      <c r="A114" s="5"/>
      <c r="B114" s="2"/>
      <c r="C114" s="2"/>
      <c r="D114" s="2"/>
      <c r="E114" s="2"/>
      <c r="F114" s="2"/>
      <c r="G114" s="2"/>
    </row>
    <row r="115" spans="1:7">
      <c r="A115" s="5"/>
      <c r="B115" s="2"/>
      <c r="C115" s="2"/>
      <c r="D115" s="2"/>
      <c r="E115" s="2"/>
      <c r="F115" s="2"/>
      <c r="G115" s="2"/>
    </row>
    <row r="116" spans="1:7">
      <c r="A116" s="5"/>
      <c r="B116" s="2"/>
      <c r="C116" s="2"/>
      <c r="D116" s="2"/>
      <c r="E116" s="2"/>
      <c r="F116" s="2"/>
      <c r="G116" s="2"/>
    </row>
    <row r="117" spans="1:7">
      <c r="A117" s="5"/>
      <c r="B117" s="2"/>
      <c r="C117" s="2"/>
      <c r="D117" s="2"/>
      <c r="E117" s="2"/>
      <c r="F117" s="2"/>
      <c r="G117" s="2"/>
    </row>
    <row r="118" spans="1:7">
      <c r="A118" s="5"/>
      <c r="B118" s="2"/>
      <c r="C118" s="2"/>
      <c r="D118" s="2"/>
      <c r="E118" s="2"/>
      <c r="F118" s="2"/>
      <c r="G118" s="2"/>
    </row>
    <row r="119" spans="1:7">
      <c r="A119" s="5"/>
      <c r="B119" s="2"/>
      <c r="C119" s="2"/>
      <c r="D119" s="2"/>
      <c r="E119" s="2"/>
      <c r="F119" s="2"/>
      <c r="G119" s="2"/>
    </row>
    <row r="120" spans="1:7">
      <c r="A120" s="5"/>
      <c r="B120" s="2"/>
      <c r="C120" s="2"/>
      <c r="D120" s="2"/>
      <c r="E120" s="2"/>
      <c r="F120" s="2"/>
      <c r="G120" s="2"/>
    </row>
    <row r="121" spans="1:7">
      <c r="A121" s="5"/>
      <c r="B121" s="2"/>
      <c r="C121" s="2"/>
      <c r="D121" s="2"/>
      <c r="E121" s="2"/>
      <c r="F121" s="2"/>
      <c r="G121" s="2"/>
    </row>
    <row r="122" spans="1:7">
      <c r="A122" s="5"/>
      <c r="B122" s="2"/>
      <c r="C122" s="2"/>
      <c r="D122" s="2"/>
      <c r="E122" s="2"/>
      <c r="F122" s="2"/>
      <c r="G122" s="2"/>
    </row>
    <row r="123" spans="1:7">
      <c r="A123" s="5"/>
      <c r="B123" s="2"/>
      <c r="C123" s="2"/>
      <c r="D123" s="2"/>
      <c r="E123" s="2"/>
      <c r="F123" s="2"/>
      <c r="G123" s="2"/>
    </row>
    <row r="124" spans="1:7">
      <c r="A124" s="5"/>
      <c r="B124" s="2"/>
      <c r="C124" s="2"/>
      <c r="D124" s="2"/>
      <c r="E124" s="2"/>
      <c r="F124" s="2"/>
      <c r="G124" s="2"/>
    </row>
    <row r="125" spans="1:7">
      <c r="A125" s="5"/>
      <c r="B125" s="2"/>
      <c r="C125" s="2"/>
      <c r="D125" s="2"/>
      <c r="E125" s="2"/>
      <c r="F125" s="2"/>
      <c r="G125" s="2"/>
    </row>
    <row r="126" spans="1:7">
      <c r="A126" s="5"/>
      <c r="B126" s="2"/>
      <c r="C126" s="2"/>
      <c r="D126" s="2"/>
      <c r="E126" s="2"/>
      <c r="F126" s="2"/>
      <c r="G126" s="2"/>
    </row>
    <row r="127" spans="1:7">
      <c r="A127" s="5"/>
      <c r="B127" s="2"/>
      <c r="C127" s="2"/>
      <c r="D127" s="2"/>
      <c r="E127" s="2"/>
      <c r="F127" s="2"/>
      <c r="G127" s="2"/>
    </row>
    <row r="128" spans="1:7">
      <c r="A128" s="5"/>
      <c r="B128" s="2"/>
      <c r="C128" s="2"/>
      <c r="D128" s="2"/>
      <c r="E128" s="2"/>
      <c r="F128" s="2"/>
      <c r="G128" s="2"/>
    </row>
    <row r="129" spans="1:7">
      <c r="A129" s="5"/>
      <c r="B129" s="2"/>
      <c r="C129" s="2"/>
      <c r="D129" s="2"/>
      <c r="E129" s="2"/>
      <c r="F129" s="2"/>
      <c r="G129" s="2"/>
    </row>
    <row r="130" spans="1:7">
      <c r="A130" s="5"/>
      <c r="B130" s="2"/>
      <c r="C130" s="2"/>
      <c r="D130" s="2"/>
      <c r="E130" s="2"/>
      <c r="F130" s="2"/>
      <c r="G130" s="2"/>
    </row>
    <row r="131" spans="1:7">
      <c r="A131" s="5"/>
      <c r="B131" s="2"/>
      <c r="C131" s="2"/>
      <c r="D131" s="2"/>
      <c r="E131" s="2"/>
      <c r="F131" s="2"/>
      <c r="G131" s="2"/>
    </row>
    <row r="132" spans="1:7">
      <c r="A132" s="5"/>
      <c r="B132" s="2"/>
      <c r="C132" s="2"/>
      <c r="D132" s="2"/>
      <c r="E132" s="2"/>
      <c r="F132" s="2"/>
      <c r="G132" s="2"/>
    </row>
    <row r="133" spans="1:7">
      <c r="A133" s="5"/>
      <c r="B133" s="2"/>
      <c r="C133" s="2"/>
      <c r="D133" s="2"/>
      <c r="E133" s="2"/>
      <c r="F133" s="2"/>
      <c r="G133" s="2"/>
    </row>
    <row r="134" spans="1:7">
      <c r="A134" s="5"/>
      <c r="B134" s="2"/>
      <c r="C134" s="2"/>
      <c r="D134" s="2"/>
      <c r="E134" s="2"/>
      <c r="F134" s="2"/>
      <c r="G134" s="2"/>
    </row>
    <row r="135" spans="1:7">
      <c r="A135" s="5"/>
      <c r="B135" s="2"/>
      <c r="C135" s="2"/>
      <c r="D135" s="2"/>
      <c r="E135" s="2"/>
      <c r="F135" s="2"/>
      <c r="G135" s="2"/>
    </row>
    <row r="136" spans="1:7">
      <c r="A136" s="5"/>
      <c r="B136" s="2"/>
      <c r="C136" s="2"/>
      <c r="D136" s="2"/>
      <c r="E136" s="2"/>
      <c r="F136" s="2"/>
      <c r="G136" s="2"/>
    </row>
    <row r="137" spans="1:7">
      <c r="A137" s="5"/>
      <c r="B137" s="2"/>
      <c r="C137" s="2"/>
      <c r="D137" s="2"/>
      <c r="E137" s="2"/>
      <c r="F137" s="2"/>
      <c r="G137" s="2"/>
    </row>
    <row r="138" spans="1:7">
      <c r="A138" s="5"/>
      <c r="B138" s="2"/>
      <c r="C138" s="2"/>
      <c r="D138" s="2"/>
      <c r="E138" s="2"/>
      <c r="F138" s="2"/>
      <c r="G138" s="2"/>
    </row>
    <row r="139" spans="1:7">
      <c r="A139" s="5"/>
      <c r="B139" s="2"/>
      <c r="C139" s="2"/>
      <c r="D139" s="2"/>
      <c r="E139" s="2"/>
      <c r="F139" s="2"/>
      <c r="G139" s="2"/>
    </row>
    <row r="140" spans="1:7">
      <c r="A140" s="5"/>
      <c r="B140" s="2"/>
      <c r="C140" s="2"/>
      <c r="D140" s="2"/>
      <c r="E140" s="2"/>
      <c r="F140" s="2"/>
      <c r="G140" s="2"/>
    </row>
    <row r="141" spans="1:7">
      <c r="A141" s="5"/>
      <c r="B141" s="2"/>
      <c r="C141" s="2"/>
      <c r="D141" s="2"/>
      <c r="E141" s="2"/>
      <c r="F141" s="2"/>
      <c r="G141" s="2"/>
    </row>
    <row r="142" spans="1:7">
      <c r="A142" s="5"/>
      <c r="B142" s="2"/>
      <c r="C142" s="2"/>
      <c r="D142" s="2"/>
      <c r="E142" s="2"/>
      <c r="F142" s="2"/>
      <c r="G142" s="2"/>
    </row>
    <row r="143" spans="1:7">
      <c r="A143" s="5"/>
      <c r="B143" s="2"/>
      <c r="C143" s="2"/>
      <c r="D143" s="2"/>
      <c r="E143" s="2"/>
      <c r="F143" s="2"/>
      <c r="G143" s="2"/>
    </row>
    <row r="144" spans="1:7">
      <c r="A144" s="5"/>
      <c r="B144" s="2"/>
      <c r="C144" s="2"/>
      <c r="D144" s="2"/>
      <c r="E144" s="2"/>
      <c r="F144" s="2"/>
      <c r="G144" s="2"/>
    </row>
    <row r="145" spans="1:7">
      <c r="A145" s="5"/>
      <c r="B145" s="2"/>
      <c r="C145" s="2"/>
      <c r="D145" s="2"/>
      <c r="E145" s="2"/>
      <c r="F145" s="2"/>
      <c r="G145" s="2"/>
    </row>
    <row r="146" spans="1:7">
      <c r="A146" s="5"/>
      <c r="B146" s="2"/>
      <c r="C146" s="2"/>
      <c r="D146" s="2"/>
      <c r="E146" s="2"/>
      <c r="F146" s="2"/>
      <c r="G146" s="2"/>
    </row>
    <row r="147" spans="1:7">
      <c r="A147" s="5"/>
      <c r="B147" s="2"/>
      <c r="C147" s="2"/>
      <c r="D147" s="2"/>
      <c r="E147" s="2"/>
      <c r="F147" s="2"/>
      <c r="G147" s="2"/>
    </row>
    <row r="148" spans="1:7">
      <c r="A148" s="5"/>
      <c r="B148" s="2"/>
      <c r="C148" s="2"/>
      <c r="D148" s="2"/>
      <c r="E148" s="2"/>
      <c r="F148" s="2"/>
      <c r="G148" s="2"/>
    </row>
    <row r="149" spans="1:7">
      <c r="A149" s="5"/>
      <c r="B149" s="2"/>
      <c r="C149" s="2"/>
      <c r="D149" s="2"/>
      <c r="E149" s="2"/>
      <c r="F149" s="2"/>
      <c r="G149" s="2"/>
    </row>
    <row r="150" spans="1:7">
      <c r="A150" s="5"/>
      <c r="B150" s="2"/>
      <c r="C150" s="2"/>
      <c r="D150" s="2"/>
      <c r="E150" s="2"/>
      <c r="F150" s="2"/>
      <c r="G150" s="2"/>
    </row>
    <row r="151" spans="1:7">
      <c r="A151" s="5"/>
      <c r="B151" s="2"/>
      <c r="C151" s="2"/>
      <c r="D151" s="2"/>
      <c r="E151" s="2"/>
      <c r="F151" s="2"/>
      <c r="G151" s="2"/>
    </row>
    <row r="152" spans="1:7">
      <c r="A152" s="5"/>
      <c r="B152" s="2"/>
      <c r="C152" s="2"/>
      <c r="D152" s="2"/>
      <c r="E152" s="2"/>
      <c r="F152" s="2"/>
      <c r="G152" s="2"/>
    </row>
    <row r="153" spans="1:7">
      <c r="A153" s="5"/>
      <c r="B153" s="2"/>
      <c r="C153" s="2"/>
      <c r="D153" s="2"/>
      <c r="E153" s="2"/>
      <c r="F153" s="2"/>
      <c r="G153" s="2"/>
    </row>
    <row r="154" spans="1:7">
      <c r="A154" s="5"/>
      <c r="B154" s="2"/>
      <c r="C154" s="2"/>
      <c r="D154" s="2"/>
      <c r="E154" s="2"/>
      <c r="F154" s="2"/>
      <c r="G154" s="2"/>
    </row>
    <row r="155" spans="1:7">
      <c r="A155" s="5"/>
      <c r="B155" s="2"/>
      <c r="C155" s="2"/>
      <c r="D155" s="2"/>
      <c r="E155" s="2"/>
      <c r="F155" s="2"/>
      <c r="G155" s="2"/>
    </row>
    <row r="156" spans="1:7">
      <c r="A156" s="5"/>
      <c r="B156" s="2"/>
      <c r="C156" s="2"/>
      <c r="D156" s="2"/>
      <c r="E156" s="2"/>
      <c r="F156" s="2"/>
      <c r="G156" s="2"/>
    </row>
    <row r="157" spans="1:7">
      <c r="A157" s="5"/>
      <c r="B157" s="2"/>
      <c r="C157" s="2"/>
      <c r="D157" s="2"/>
      <c r="E157" s="2"/>
      <c r="F157" s="2"/>
      <c r="G157" s="2"/>
    </row>
    <row r="158" spans="1:7">
      <c r="A158" s="5"/>
      <c r="B158" s="2"/>
      <c r="C158" s="2"/>
      <c r="D158" s="2"/>
      <c r="E158" s="2"/>
      <c r="F158" s="2"/>
      <c r="G158" s="2"/>
    </row>
    <row r="159" spans="1:7">
      <c r="A159" s="5"/>
      <c r="B159" s="2"/>
      <c r="C159" s="2"/>
      <c r="D159" s="2"/>
      <c r="E159" s="2"/>
      <c r="F159" s="2"/>
      <c r="G159" s="2"/>
    </row>
    <row r="160" spans="1:7">
      <c r="A160" s="5"/>
      <c r="B160" s="2"/>
      <c r="C160" s="2"/>
      <c r="D160" s="2"/>
      <c r="E160" s="2"/>
      <c r="F160" s="2"/>
      <c r="G160" s="2"/>
    </row>
    <row r="161" spans="1:7">
      <c r="A161" s="5"/>
      <c r="B161" s="2"/>
      <c r="C161" s="2"/>
      <c r="D161" s="2"/>
      <c r="E161" s="2"/>
      <c r="F161" s="2"/>
      <c r="G161" s="2"/>
    </row>
    <row r="162" spans="1:7">
      <c r="A162" s="5"/>
      <c r="B162" s="2"/>
      <c r="C162" s="2"/>
      <c r="D162" s="2"/>
      <c r="E162" s="2"/>
      <c r="F162" s="2"/>
      <c r="G162" s="2"/>
    </row>
    <row r="163" spans="1:7">
      <c r="A163" s="5"/>
      <c r="B163" s="2"/>
      <c r="C163" s="2"/>
      <c r="D163" s="2"/>
      <c r="E163" s="2"/>
      <c r="F163" s="2"/>
      <c r="G163" s="2"/>
    </row>
    <row r="164" spans="1:7">
      <c r="A164" s="5"/>
      <c r="B164" s="2"/>
      <c r="C164" s="2"/>
      <c r="D164" s="2"/>
      <c r="E164" s="2"/>
      <c r="F164" s="2"/>
      <c r="G164" s="2"/>
    </row>
    <row r="165" spans="1:7">
      <c r="A165" s="5"/>
      <c r="B165" s="2"/>
      <c r="C165" s="2"/>
      <c r="D165" s="2"/>
      <c r="E165" s="2"/>
      <c r="F165" s="2"/>
      <c r="G165" s="2"/>
    </row>
    <row r="166" spans="1:7">
      <c r="A166" s="5"/>
      <c r="B166" s="2"/>
      <c r="C166" s="2"/>
      <c r="D166" s="2"/>
      <c r="E166" s="2"/>
      <c r="F166" s="2"/>
      <c r="G166" s="2"/>
    </row>
    <row r="167" spans="1:7">
      <c r="A167" s="5"/>
      <c r="B167" s="2"/>
      <c r="C167" s="2"/>
      <c r="D167" s="2"/>
      <c r="E167" s="2"/>
      <c r="F167" s="2"/>
      <c r="G167" s="2"/>
    </row>
    <row r="168" spans="1:7">
      <c r="A168" s="5"/>
      <c r="B168" s="2"/>
      <c r="C168" s="2"/>
      <c r="D168" s="2"/>
      <c r="E168" s="2"/>
      <c r="F168" s="2"/>
      <c r="G168" s="2"/>
    </row>
    <row r="169" spans="1:7">
      <c r="A169" s="5"/>
      <c r="B169" s="2"/>
      <c r="C169" s="2"/>
      <c r="D169" s="2"/>
      <c r="E169" s="2"/>
      <c r="F169" s="2"/>
      <c r="G169" s="2"/>
    </row>
    <row r="170" spans="1:7">
      <c r="A170" s="5"/>
      <c r="B170" s="2"/>
      <c r="C170" s="2"/>
      <c r="D170" s="2"/>
      <c r="E170" s="2"/>
      <c r="F170" s="2"/>
      <c r="G170" s="2"/>
    </row>
    <row r="171" spans="1:7">
      <c r="A171" s="5"/>
      <c r="B171" s="2"/>
      <c r="C171" s="2"/>
      <c r="D171" s="2"/>
      <c r="E171" s="2"/>
      <c r="F171" s="2"/>
      <c r="G171" s="2"/>
    </row>
    <row r="172" spans="1:7">
      <c r="A172" s="5"/>
      <c r="B172" s="2"/>
      <c r="C172" s="2"/>
      <c r="D172" s="2"/>
      <c r="E172" s="2"/>
      <c r="F172" s="2"/>
      <c r="G172" s="2"/>
    </row>
    <row r="173" spans="1:7">
      <c r="A173" s="5"/>
      <c r="B173" s="2"/>
      <c r="C173" s="2"/>
      <c r="D173" s="2"/>
      <c r="E173" s="2"/>
      <c r="F173" s="2"/>
      <c r="G173" s="2"/>
    </row>
    <row r="174" spans="1:7">
      <c r="A174" s="5"/>
      <c r="B174" s="2"/>
      <c r="C174" s="2"/>
      <c r="D174" s="2"/>
      <c r="E174" s="2"/>
      <c r="F174" s="2"/>
      <c r="G174" s="2"/>
    </row>
    <row r="175" spans="1:7">
      <c r="A175" s="5"/>
      <c r="B175" s="2"/>
      <c r="C175" s="2"/>
      <c r="D175" s="2"/>
      <c r="E175" s="2"/>
      <c r="F175" s="2"/>
      <c r="G175" s="2"/>
    </row>
    <row r="176" spans="1:7">
      <c r="A176" s="5"/>
      <c r="B176" s="2"/>
      <c r="C176" s="2"/>
      <c r="D176" s="2"/>
      <c r="E176" s="2"/>
      <c r="F176" s="2"/>
      <c r="G176" s="2"/>
    </row>
    <row r="177" spans="1:7">
      <c r="A177" s="5"/>
      <c r="B177" s="2"/>
      <c r="C177" s="2"/>
      <c r="D177" s="2"/>
      <c r="E177" s="2"/>
      <c r="F177" s="2"/>
      <c r="G177" s="2"/>
    </row>
    <row r="178" spans="1:7">
      <c r="A178" s="5"/>
      <c r="B178" s="2"/>
      <c r="C178" s="2"/>
      <c r="D178" s="2"/>
      <c r="E178" s="2"/>
      <c r="F178" s="2"/>
      <c r="G178" s="2"/>
    </row>
    <row r="179" spans="1:7">
      <c r="A179" s="5"/>
      <c r="B179" s="2"/>
      <c r="C179" s="2"/>
      <c r="D179" s="2"/>
      <c r="E179" s="2"/>
      <c r="F179" s="2"/>
      <c r="G179" s="2"/>
    </row>
    <row r="180" spans="1:7">
      <c r="A180" s="5"/>
      <c r="B180" s="2"/>
      <c r="C180" s="2"/>
      <c r="D180" s="2"/>
      <c r="E180" s="2"/>
      <c r="F180" s="2"/>
      <c r="G180" s="2"/>
    </row>
    <row r="181" spans="1:7">
      <c r="A181" s="5"/>
      <c r="B181" s="2"/>
      <c r="C181" s="2"/>
      <c r="D181" s="2"/>
      <c r="E181" s="2"/>
      <c r="F181" s="2"/>
      <c r="G181" s="2"/>
    </row>
    <row r="182" spans="1:7">
      <c r="A182" s="5"/>
      <c r="B182" s="2"/>
      <c r="C182" s="2"/>
      <c r="D182" s="2"/>
      <c r="E182" s="2"/>
      <c r="F182" s="2"/>
      <c r="G182" s="2"/>
    </row>
    <row r="183" spans="1:7">
      <c r="A183" s="5"/>
      <c r="B183" s="2"/>
      <c r="C183" s="2"/>
      <c r="D183" s="2"/>
      <c r="E183" s="2"/>
      <c r="F183" s="2"/>
      <c r="G183" s="2"/>
    </row>
    <row r="184" spans="1:7">
      <c r="A184" s="5"/>
      <c r="B184" s="2"/>
      <c r="C184" s="2"/>
      <c r="D184" s="2"/>
      <c r="E184" s="2"/>
      <c r="F184" s="2"/>
      <c r="G184" s="2"/>
    </row>
    <row r="185" spans="1:7">
      <c r="A185" s="5"/>
      <c r="B185" s="2"/>
      <c r="C185" s="2"/>
      <c r="D185" s="2"/>
      <c r="E185" s="2"/>
      <c r="F185" s="2"/>
      <c r="G185" s="2"/>
    </row>
    <row r="186" spans="1:7">
      <c r="A186" s="5"/>
      <c r="B186" s="2"/>
      <c r="C186" s="2"/>
      <c r="D186" s="2"/>
      <c r="E186" s="2"/>
      <c r="F186" s="2"/>
      <c r="G186" s="2"/>
    </row>
    <row r="187" spans="1:7">
      <c r="A187" s="5"/>
      <c r="B187" s="2"/>
      <c r="C187" s="2"/>
      <c r="D187" s="2"/>
      <c r="E187" s="2"/>
      <c r="F187" s="2"/>
      <c r="G187" s="2"/>
    </row>
    <row r="188" spans="1:7">
      <c r="A188" s="5"/>
      <c r="B188" s="2"/>
      <c r="C188" s="2"/>
      <c r="D188" s="2"/>
      <c r="E188" s="2"/>
      <c r="F188" s="2"/>
      <c r="G188" s="2"/>
    </row>
    <row r="189" spans="1:7">
      <c r="A189" s="5"/>
      <c r="B189" s="2"/>
      <c r="C189" s="2"/>
      <c r="D189" s="2"/>
      <c r="E189" s="2"/>
      <c r="F189" s="2"/>
      <c r="G189" s="2"/>
    </row>
    <row r="190" spans="1:7">
      <c r="A190" s="5"/>
      <c r="B190" s="2"/>
      <c r="C190" s="2"/>
      <c r="D190" s="2"/>
      <c r="E190" s="2"/>
      <c r="F190" s="2"/>
      <c r="G190" s="2"/>
    </row>
    <row r="191" spans="1:7">
      <c r="A191" s="5"/>
      <c r="B191" s="2"/>
      <c r="C191" s="2"/>
      <c r="D191" s="2"/>
      <c r="E191" s="2"/>
      <c r="F191" s="2"/>
      <c r="G191" s="2"/>
    </row>
    <row r="192" spans="1:7">
      <c r="A192" s="5"/>
      <c r="B192" s="2"/>
      <c r="C192" s="2"/>
      <c r="D192" s="2"/>
      <c r="E192" s="2"/>
      <c r="F192" s="2"/>
      <c r="G192" s="2"/>
    </row>
    <row r="193" spans="1:7">
      <c r="A193" s="5"/>
      <c r="B193" s="2"/>
      <c r="C193" s="2"/>
      <c r="D193" s="2"/>
      <c r="E193" s="2"/>
      <c r="F193" s="2"/>
      <c r="G193" s="2"/>
    </row>
    <row r="194" spans="1:7">
      <c r="A194" s="5"/>
      <c r="B194" s="2"/>
      <c r="C194" s="2"/>
      <c r="D194" s="2"/>
      <c r="E194" s="2"/>
      <c r="F194" s="2"/>
      <c r="G194" s="2"/>
    </row>
    <row r="195" spans="1:7">
      <c r="A195" s="5"/>
      <c r="B195" s="2"/>
      <c r="C195" s="2"/>
      <c r="D195" s="2"/>
      <c r="E195" s="2"/>
      <c r="F195" s="2"/>
      <c r="G195" s="2"/>
    </row>
    <row r="196" spans="1:7">
      <c r="A196" s="5"/>
      <c r="B196" s="2"/>
      <c r="C196" s="2"/>
      <c r="D196" s="2"/>
      <c r="E196" s="2"/>
      <c r="F196" s="2"/>
      <c r="G196" s="2"/>
    </row>
    <row r="197" spans="1:7">
      <c r="A197" s="5"/>
      <c r="B197" s="2"/>
      <c r="C197" s="2"/>
      <c r="D197" s="2"/>
      <c r="E197" s="2"/>
      <c r="F197" s="2"/>
      <c r="G197" s="2"/>
    </row>
    <row r="198" spans="1:7">
      <c r="A198" s="5"/>
      <c r="B198" s="2"/>
      <c r="C198" s="2"/>
      <c r="D198" s="2"/>
      <c r="E198" s="2"/>
      <c r="F198" s="2"/>
      <c r="G198" s="2"/>
    </row>
    <row r="199" spans="1:7">
      <c r="A199" s="5"/>
      <c r="B199" s="2"/>
      <c r="C199" s="2"/>
      <c r="D199" s="2"/>
      <c r="E199" s="2"/>
      <c r="F199" s="2"/>
      <c r="G199" s="2"/>
    </row>
    <row r="200" spans="1:7">
      <c r="A200" s="5"/>
      <c r="B200" s="2"/>
      <c r="C200" s="2"/>
      <c r="D200" s="2"/>
      <c r="E200" s="2"/>
      <c r="F200" s="2"/>
      <c r="G200" s="2"/>
    </row>
    <row r="201" spans="1:7">
      <c r="A201" s="5"/>
      <c r="B201" s="2"/>
      <c r="C201" s="2"/>
      <c r="D201" s="2"/>
      <c r="E201" s="2"/>
      <c r="F201" s="2"/>
      <c r="G201" s="2"/>
    </row>
    <row r="202" spans="1:7">
      <c r="A202" s="5"/>
      <c r="B202" s="2"/>
      <c r="C202" s="2"/>
      <c r="D202" s="2"/>
      <c r="E202" s="2"/>
      <c r="F202" s="2"/>
      <c r="G202" s="2"/>
    </row>
    <row r="203" spans="1:7">
      <c r="A203" s="5"/>
      <c r="B203" s="2"/>
      <c r="C203" s="2"/>
      <c r="D203" s="2"/>
      <c r="E203" s="2"/>
      <c r="F203" s="2"/>
      <c r="G203" s="2"/>
    </row>
    <row r="204" spans="1:7">
      <c r="A204" s="5"/>
      <c r="B204" s="2"/>
      <c r="C204" s="2"/>
      <c r="D204" s="2"/>
      <c r="E204" s="2"/>
      <c r="F204" s="2"/>
      <c r="G204" s="2"/>
    </row>
    <row r="205" spans="1:7">
      <c r="A205" s="5"/>
      <c r="B205" s="2"/>
      <c r="C205" s="2"/>
      <c r="D205" s="2"/>
      <c r="E205" s="2"/>
      <c r="F205" s="2"/>
      <c r="G205" s="2"/>
    </row>
    <row r="206" spans="1:7">
      <c r="A206" s="5"/>
      <c r="B206" s="2"/>
      <c r="C206" s="2"/>
      <c r="D206" s="2"/>
      <c r="E206" s="2"/>
      <c r="F206" s="2"/>
      <c r="G206" s="2"/>
    </row>
    <row r="207" spans="1:7">
      <c r="A207" s="5"/>
      <c r="B207" s="2"/>
      <c r="C207" s="2"/>
      <c r="D207" s="2"/>
      <c r="E207" s="2"/>
      <c r="F207" s="2"/>
      <c r="G207" s="2"/>
    </row>
    <row r="208" spans="1:7">
      <c r="A208" s="5"/>
      <c r="B208" s="2"/>
      <c r="C208" s="2"/>
      <c r="D208" s="2"/>
      <c r="E208" s="2"/>
      <c r="F208" s="2"/>
      <c r="G208" s="2"/>
    </row>
    <row r="209" spans="1:7">
      <c r="A209" s="5"/>
      <c r="B209" s="2"/>
      <c r="C209" s="2"/>
      <c r="D209" s="2"/>
      <c r="E209" s="2"/>
      <c r="F209" s="2"/>
      <c r="G209" s="2"/>
    </row>
    <row r="210" spans="1:7">
      <c r="A210" s="5"/>
      <c r="B210" s="2"/>
      <c r="C210" s="2"/>
      <c r="D210" s="2"/>
      <c r="E210" s="2"/>
      <c r="F210" s="2"/>
      <c r="G210" s="2"/>
    </row>
    <row r="211" spans="1:7">
      <c r="A211" s="5"/>
      <c r="B211" s="2"/>
      <c r="C211" s="2"/>
      <c r="D211" s="2"/>
      <c r="E211" s="2"/>
      <c r="F211" s="2"/>
      <c r="G211" s="2"/>
    </row>
    <row r="212" spans="1:7">
      <c r="A212" s="5"/>
      <c r="B212" s="2"/>
      <c r="C212" s="2"/>
      <c r="D212" s="2"/>
      <c r="E212" s="2"/>
      <c r="F212" s="2"/>
      <c r="G212" s="2"/>
    </row>
    <row r="213" spans="1:7">
      <c r="A213" s="5"/>
      <c r="B213" s="2"/>
      <c r="C213" s="2"/>
      <c r="D213" s="2"/>
      <c r="E213" s="2"/>
      <c r="F213" s="2"/>
      <c r="G213" s="2"/>
    </row>
    <row r="214" spans="1:7">
      <c r="A214" s="5"/>
      <c r="B214" s="2"/>
      <c r="C214" s="2"/>
      <c r="D214" s="2"/>
      <c r="E214" s="2"/>
      <c r="F214" s="2"/>
      <c r="G214" s="2"/>
    </row>
    <row r="215" spans="1:7">
      <c r="A215" s="5"/>
      <c r="B215" s="2"/>
      <c r="C215" s="2"/>
      <c r="D215" s="2"/>
      <c r="E215" s="2"/>
      <c r="F215" s="2"/>
      <c r="G215" s="2"/>
    </row>
    <row r="216" spans="1:7">
      <c r="A216" s="5"/>
      <c r="B216" s="2"/>
      <c r="C216" s="2"/>
      <c r="D216" s="2"/>
      <c r="E216" s="2"/>
      <c r="F216" s="2"/>
      <c r="G216" s="2"/>
    </row>
    <row r="217" spans="1:7">
      <c r="A217" s="5"/>
      <c r="B217" s="2"/>
      <c r="C217" s="2"/>
      <c r="D217" s="2"/>
      <c r="E217" s="2"/>
      <c r="F217" s="2"/>
      <c r="G217" s="2"/>
    </row>
    <row r="218" spans="1:7">
      <c r="A218" s="5"/>
      <c r="B218" s="2"/>
      <c r="C218" s="2"/>
      <c r="D218" s="2"/>
      <c r="E218" s="2"/>
      <c r="F218" s="2"/>
      <c r="G218" s="2"/>
    </row>
    <row r="219" spans="1:7">
      <c r="A219" s="5"/>
      <c r="B219" s="2"/>
      <c r="C219" s="2"/>
      <c r="D219" s="2"/>
      <c r="E219" s="2"/>
      <c r="F219" s="2"/>
      <c r="G219" s="2"/>
    </row>
    <row r="220" spans="1:7">
      <c r="A220" s="5"/>
      <c r="B220" s="2"/>
      <c r="C220" s="2"/>
      <c r="D220" s="2"/>
      <c r="E220" s="2"/>
      <c r="F220" s="2"/>
      <c r="G220" s="2"/>
    </row>
    <row r="221" spans="1:7">
      <c r="A221" s="5"/>
      <c r="B221" s="2"/>
      <c r="C221" s="2"/>
      <c r="D221" s="2"/>
      <c r="E221" s="2"/>
      <c r="F221" s="2"/>
      <c r="G221" s="2"/>
    </row>
    <row r="222" spans="1:7">
      <c r="A222" s="5"/>
      <c r="B222" s="2"/>
      <c r="C222" s="2"/>
      <c r="D222" s="2"/>
      <c r="E222" s="2"/>
      <c r="F222" s="2"/>
      <c r="G222" s="2"/>
    </row>
    <row r="223" spans="1:7">
      <c r="A223" s="5"/>
      <c r="B223" s="2"/>
      <c r="C223" s="2"/>
      <c r="D223" s="2"/>
      <c r="E223" s="2"/>
      <c r="F223" s="2"/>
      <c r="G223" s="2"/>
    </row>
    <row r="224" spans="1:7">
      <c r="A224" s="5"/>
      <c r="B224" s="2"/>
      <c r="C224" s="2"/>
      <c r="D224" s="2"/>
      <c r="E224" s="2"/>
      <c r="F224" s="2"/>
      <c r="G224" s="2"/>
    </row>
    <row r="225" spans="1:7">
      <c r="A225" s="5"/>
      <c r="B225" s="2"/>
      <c r="C225" s="2"/>
      <c r="D225" s="2"/>
      <c r="E225" s="2"/>
      <c r="F225" s="2"/>
      <c r="G225" s="2"/>
    </row>
    <row r="226" spans="1:7">
      <c r="A226" s="5"/>
      <c r="B226" s="2"/>
      <c r="C226" s="2"/>
      <c r="D226" s="2"/>
      <c r="E226" s="2"/>
      <c r="F226" s="2"/>
      <c r="G226" s="2"/>
    </row>
    <row r="227" spans="1:7">
      <c r="A227" s="5"/>
      <c r="B227" s="2"/>
      <c r="C227" s="2"/>
      <c r="D227" s="2"/>
      <c r="E227" s="2"/>
      <c r="F227" s="2"/>
      <c r="G227" s="2"/>
    </row>
    <row r="228" spans="1:7">
      <c r="A228" s="5"/>
      <c r="B228" s="2"/>
      <c r="C228" s="2"/>
      <c r="D228" s="2"/>
      <c r="E228" s="2"/>
      <c r="F228" s="2"/>
      <c r="G228" s="2"/>
    </row>
    <row r="229" spans="1:7">
      <c r="A229" s="5"/>
      <c r="B229" s="2"/>
      <c r="C229" s="2"/>
      <c r="D229" s="2"/>
      <c r="E229" s="2"/>
      <c r="F229" s="2"/>
      <c r="G229" s="2"/>
    </row>
    <row r="230" spans="1:7">
      <c r="A230" s="5"/>
      <c r="B230" s="2"/>
      <c r="C230" s="2"/>
      <c r="D230" s="2"/>
      <c r="E230" s="2"/>
      <c r="F230" s="2"/>
      <c r="G230" s="2"/>
    </row>
    <row r="231" spans="1:7">
      <c r="A231" s="5"/>
      <c r="B231" s="2"/>
      <c r="C231" s="2"/>
      <c r="D231" s="2"/>
      <c r="E231" s="2"/>
      <c r="F231" s="2"/>
      <c r="G231" s="2"/>
    </row>
    <row r="232" spans="1:7">
      <c r="A232" s="5"/>
      <c r="B232" s="2"/>
      <c r="C232" s="2"/>
      <c r="D232" s="2"/>
      <c r="E232" s="2"/>
      <c r="F232" s="2"/>
      <c r="G232" s="2"/>
    </row>
    <row r="233" spans="1:7">
      <c r="A233" s="5"/>
      <c r="B233" s="2"/>
      <c r="C233" s="2"/>
      <c r="D233" s="2"/>
      <c r="E233" s="2"/>
      <c r="F233" s="2"/>
      <c r="G233" s="2"/>
    </row>
    <row r="234" spans="1:7">
      <c r="A234" s="5"/>
      <c r="B234" s="2"/>
      <c r="C234" s="2"/>
      <c r="D234" s="2"/>
      <c r="E234" s="2"/>
      <c r="F234" s="2"/>
      <c r="G234" s="2"/>
    </row>
    <row r="235" spans="1:7">
      <c r="A235" s="5"/>
      <c r="B235" s="2"/>
      <c r="C235" s="2"/>
      <c r="D235" s="2"/>
      <c r="E235" s="2"/>
      <c r="F235" s="2"/>
      <c r="G235" s="2"/>
    </row>
    <row r="236" spans="1:7">
      <c r="A236" s="5"/>
      <c r="B236" s="2"/>
      <c r="C236" s="2"/>
      <c r="D236" s="2"/>
      <c r="E236" s="2"/>
      <c r="F236" s="2"/>
      <c r="G236" s="2"/>
    </row>
    <row r="237" spans="1:7">
      <c r="A237" s="5"/>
      <c r="B237" s="2"/>
      <c r="C237" s="2"/>
      <c r="D237" s="2"/>
      <c r="E237" s="2"/>
      <c r="F237" s="2"/>
      <c r="G237" s="2"/>
    </row>
    <row r="238" spans="1:7">
      <c r="A238" s="5"/>
      <c r="B238" s="2"/>
      <c r="C238" s="2"/>
      <c r="D238" s="2"/>
      <c r="E238" s="2"/>
      <c r="F238" s="2"/>
      <c r="G238" s="2"/>
    </row>
    <row r="239" spans="1:7">
      <c r="A239" s="5"/>
      <c r="B239" s="2"/>
      <c r="C239" s="2"/>
      <c r="D239" s="2"/>
      <c r="E239" s="2"/>
      <c r="F239" s="2"/>
      <c r="G239" s="2"/>
    </row>
    <row r="240" spans="1:7">
      <c r="A240" s="5"/>
      <c r="B240" s="2"/>
      <c r="C240" s="2"/>
      <c r="D240" s="2"/>
      <c r="E240" s="2"/>
      <c r="F240" s="2"/>
      <c r="G240" s="2"/>
    </row>
    <row r="241" spans="1:7">
      <c r="A241" s="5"/>
      <c r="B241" s="2"/>
      <c r="C241" s="2"/>
      <c r="D241" s="2"/>
      <c r="E241" s="2"/>
      <c r="F241" s="2"/>
      <c r="G241" s="2"/>
    </row>
    <row r="242" spans="1:7">
      <c r="A242" s="5"/>
      <c r="B242" s="2"/>
      <c r="C242" s="2"/>
      <c r="D242" s="2"/>
      <c r="E242" s="2"/>
      <c r="F242" s="2"/>
      <c r="G242" s="2"/>
    </row>
    <row r="243" spans="1:7">
      <c r="A243" s="5"/>
      <c r="B243" s="2"/>
      <c r="C243" s="2"/>
      <c r="D243" s="2"/>
      <c r="E243" s="2"/>
      <c r="F243" s="2"/>
      <c r="G243" s="2"/>
    </row>
    <row r="244" spans="1:7">
      <c r="A244" s="5"/>
      <c r="B244" s="2"/>
      <c r="C244" s="2"/>
      <c r="D244" s="2"/>
      <c r="E244" s="2"/>
      <c r="F244" s="2"/>
      <c r="G244" s="2"/>
    </row>
    <row r="245" spans="1:7">
      <c r="A245" s="5"/>
      <c r="B245" s="2"/>
      <c r="C245" s="2"/>
      <c r="D245" s="2"/>
      <c r="E245" s="2"/>
      <c r="F245" s="2"/>
      <c r="G245" s="2"/>
    </row>
    <row r="246" spans="1:7">
      <c r="A246" s="5"/>
      <c r="B246" s="2"/>
      <c r="C246" s="2"/>
      <c r="D246" s="2"/>
      <c r="E246" s="2"/>
      <c r="F246" s="2"/>
      <c r="G246" s="2"/>
    </row>
    <row r="247" spans="1:7">
      <c r="A247" s="5"/>
      <c r="B247" s="2"/>
      <c r="C247" s="2"/>
      <c r="D247" s="2"/>
      <c r="E247" s="2"/>
      <c r="F247" s="2"/>
      <c r="G247" s="2"/>
    </row>
    <row r="248" spans="1:7">
      <c r="A248" s="5"/>
      <c r="B248" s="2"/>
      <c r="C248" s="2"/>
      <c r="D248" s="2"/>
      <c r="E248" s="2"/>
      <c r="F248" s="2"/>
      <c r="G248" s="2"/>
    </row>
    <row r="249" spans="1:7">
      <c r="A249" s="5"/>
      <c r="B249" s="2"/>
      <c r="C249" s="2"/>
      <c r="D249" s="2"/>
      <c r="E249" s="2"/>
      <c r="F249" s="2"/>
      <c r="G249" s="2"/>
    </row>
    <row r="250" spans="1:7">
      <c r="A250" s="5"/>
      <c r="B250" s="2"/>
      <c r="C250" s="2"/>
      <c r="D250" s="2"/>
      <c r="E250" s="2"/>
      <c r="F250" s="2"/>
      <c r="G250" s="2"/>
    </row>
    <row r="251" spans="1:7">
      <c r="A251" s="5"/>
      <c r="B251" s="2"/>
      <c r="C251" s="2"/>
      <c r="D251" s="2"/>
      <c r="E251" s="2"/>
      <c r="F251" s="2"/>
      <c r="G251" s="2"/>
    </row>
    <row r="252" spans="1:7">
      <c r="A252" s="5"/>
      <c r="B252" s="2"/>
      <c r="C252" s="2"/>
      <c r="D252" s="2"/>
      <c r="E252" s="2"/>
      <c r="F252" s="2"/>
      <c r="G252" s="2"/>
    </row>
    <row r="253" spans="1:7">
      <c r="A253" s="5"/>
      <c r="B253" s="2"/>
      <c r="C253" s="2"/>
      <c r="D253" s="2"/>
      <c r="E253" s="2"/>
      <c r="F253" s="2"/>
      <c r="G253" s="2"/>
    </row>
    <row r="254" spans="1:7">
      <c r="A254" s="5"/>
      <c r="B254" s="2"/>
      <c r="C254" s="2"/>
      <c r="D254" s="2"/>
      <c r="E254" s="2"/>
      <c r="F254" s="2"/>
      <c r="G254" s="2"/>
    </row>
    <row r="255" spans="1:7">
      <c r="A255" s="5"/>
      <c r="B255" s="2"/>
      <c r="C255" s="2"/>
      <c r="D255" s="2"/>
      <c r="E255" s="2"/>
      <c r="F255" s="2"/>
      <c r="G255" s="2"/>
    </row>
    <row r="256" spans="1:7">
      <c r="A256" s="5"/>
      <c r="B256" s="2"/>
      <c r="C256" s="2"/>
      <c r="D256" s="2"/>
      <c r="E256" s="2"/>
      <c r="F256" s="2"/>
      <c r="G256" s="2"/>
    </row>
    <row r="257" spans="1:7">
      <c r="A257" s="5"/>
      <c r="B257" s="2"/>
      <c r="C257" s="2"/>
      <c r="D257" s="2"/>
      <c r="E257" s="2"/>
      <c r="F257" s="2"/>
      <c r="G257" s="2"/>
    </row>
    <row r="258" spans="1:7">
      <c r="A258" s="5"/>
      <c r="B258" s="2"/>
      <c r="C258" s="2"/>
      <c r="D258" s="2"/>
      <c r="E258" s="2"/>
      <c r="F258" s="2"/>
      <c r="G258" s="2"/>
    </row>
    <row r="259" spans="1:7">
      <c r="A259" s="5"/>
      <c r="B259" s="2"/>
      <c r="C259" s="2"/>
      <c r="D259" s="2"/>
      <c r="E259" s="2"/>
      <c r="F259" s="2"/>
      <c r="G259" s="2"/>
    </row>
    <row r="260" spans="1:7">
      <c r="A260" s="5"/>
      <c r="B260" s="2"/>
      <c r="C260" s="2"/>
      <c r="D260" s="2"/>
      <c r="E260" s="2"/>
      <c r="F260" s="2"/>
      <c r="G260" s="2"/>
    </row>
    <row r="261" spans="1:7">
      <c r="A261" s="5"/>
      <c r="B261" s="2"/>
      <c r="C261" s="2"/>
      <c r="D261" s="2"/>
      <c r="E261" s="2"/>
      <c r="F261" s="2"/>
      <c r="G261" s="2"/>
    </row>
    <row r="262" spans="1:7">
      <c r="A262" s="5"/>
      <c r="B262" s="2"/>
      <c r="C262" s="2"/>
      <c r="D262" s="2"/>
      <c r="E262" s="2"/>
      <c r="F262" s="2"/>
      <c r="G262" s="2"/>
    </row>
    <row r="263" spans="1:7">
      <c r="A263" s="5"/>
      <c r="B263" s="2"/>
      <c r="C263" s="2"/>
      <c r="D263" s="2"/>
      <c r="E263" s="2"/>
      <c r="F263" s="2"/>
      <c r="G263" s="2"/>
    </row>
    <row r="264" spans="1:7">
      <c r="A264" s="5"/>
      <c r="B264" s="2"/>
      <c r="C264" s="2"/>
      <c r="D264" s="2"/>
      <c r="E264" s="2"/>
      <c r="F264" s="2"/>
      <c r="G264" s="2"/>
    </row>
    <row r="265" spans="1:7">
      <c r="A265" s="5"/>
      <c r="B265" s="2"/>
      <c r="C265" s="2"/>
      <c r="D265" s="2"/>
      <c r="E265" s="2"/>
      <c r="F265" s="2"/>
      <c r="G265" s="2"/>
    </row>
    <row r="266" spans="1:7">
      <c r="A266" s="5"/>
      <c r="B266" s="2"/>
      <c r="C266" s="2"/>
      <c r="D266" s="2"/>
      <c r="E266" s="2"/>
      <c r="F266" s="2"/>
      <c r="G266" s="2"/>
    </row>
    <row r="267" spans="1:7">
      <c r="A267" s="5"/>
      <c r="B267" s="2"/>
      <c r="C267" s="2"/>
      <c r="D267" s="2"/>
      <c r="E267" s="2"/>
      <c r="F267" s="2"/>
      <c r="G267" s="2"/>
    </row>
    <row r="268" spans="1:7">
      <c r="A268" s="5"/>
      <c r="B268" s="2"/>
      <c r="C268" s="2"/>
      <c r="D268" s="2"/>
      <c r="E268" s="2"/>
      <c r="F268" s="2"/>
      <c r="G268" s="2"/>
    </row>
    <row r="269" spans="1:7">
      <c r="A269" s="5"/>
      <c r="B269" s="2"/>
      <c r="C269" s="2"/>
      <c r="D269" s="2"/>
      <c r="E269" s="2"/>
      <c r="F269" s="2"/>
      <c r="G269" s="2"/>
    </row>
    <row r="270" spans="1:7">
      <c r="A270" s="5"/>
      <c r="B270" s="2"/>
      <c r="C270" s="2"/>
      <c r="D270" s="2"/>
      <c r="E270" s="2"/>
      <c r="F270" s="2"/>
      <c r="G270" s="2"/>
    </row>
    <row r="271" spans="1:7">
      <c r="A271" s="5"/>
      <c r="B271" s="2"/>
      <c r="C271" s="2"/>
      <c r="D271" s="2"/>
      <c r="E271" s="2"/>
      <c r="F271" s="2"/>
      <c r="G271" s="2"/>
    </row>
    <row r="272" spans="1:7">
      <c r="A272" s="5"/>
      <c r="B272" s="2"/>
      <c r="C272" s="2"/>
      <c r="D272" s="2"/>
      <c r="E272" s="2"/>
      <c r="F272" s="2"/>
      <c r="G272" s="2"/>
    </row>
    <row r="273" spans="1:7">
      <c r="A273" s="5"/>
      <c r="B273" s="2"/>
      <c r="C273" s="2"/>
      <c r="D273" s="2"/>
      <c r="E273" s="2"/>
      <c r="F273" s="2"/>
      <c r="G273" s="2"/>
    </row>
    <row r="274" spans="1:7">
      <c r="A274" s="5"/>
      <c r="B274" s="2"/>
      <c r="C274" s="2"/>
      <c r="D274" s="2"/>
      <c r="E274" s="2"/>
      <c r="F274" s="2"/>
      <c r="G274" s="2"/>
    </row>
    <row r="275" spans="1:7">
      <c r="A275" s="5"/>
      <c r="B275" s="2"/>
      <c r="C275" s="2"/>
      <c r="D275" s="2"/>
      <c r="E275" s="2"/>
      <c r="F275" s="2"/>
      <c r="G275" s="2"/>
    </row>
    <row r="276" spans="1:7">
      <c r="A276" s="5"/>
      <c r="B276" s="2"/>
      <c r="C276" s="2"/>
      <c r="D276" s="2"/>
      <c r="E276" s="2"/>
      <c r="F276" s="2"/>
      <c r="G276" s="2"/>
    </row>
    <row r="277" spans="1:7">
      <c r="A277" s="5"/>
      <c r="B277" s="2"/>
      <c r="C277" s="2"/>
      <c r="D277" s="2"/>
      <c r="E277" s="2"/>
      <c r="F277" s="2"/>
      <c r="G277" s="2"/>
    </row>
  </sheetData>
  <mergeCells count="5">
    <mergeCell ref="A2:G2"/>
    <mergeCell ref="C54:D54"/>
    <mergeCell ref="C55:D55"/>
    <mergeCell ref="F55:G55"/>
    <mergeCell ref="F54:G54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view="pageBreakPreview" zoomScale="75" zoomScaleNormal="75" zoomScaleSheetLayoutView="75" workbookViewId="0">
      <pane xSplit="2" ySplit="5" topLeftCell="C45" activePane="bottomRight" state="frozen"/>
      <selection pane="topRight" activeCell="C1" sqref="C1"/>
      <selection pane="bottomLeft" activeCell="A5" sqref="A5"/>
      <selection pane="bottomRight" activeCell="O41" sqref="O41"/>
    </sheetView>
  </sheetViews>
  <sheetFormatPr defaultColWidth="9.140625" defaultRowHeight="18.75"/>
  <cols>
    <col min="1" max="1" width="85" style="162" customWidth="1"/>
    <col min="2" max="2" width="15.28515625" style="163" customWidth="1"/>
    <col min="3" max="6" width="18.7109375" style="280" customWidth="1"/>
    <col min="7" max="7" width="15.5703125" style="280" customWidth="1"/>
    <col min="8" max="8" width="15" style="280" customWidth="1"/>
    <col min="9" max="9" width="10" style="162" customWidth="1"/>
    <col min="10" max="10" width="9.5703125" style="162" customWidth="1"/>
    <col min="11" max="16384" width="9.140625" style="162"/>
  </cols>
  <sheetData>
    <row r="1" spans="1:8">
      <c r="C1" s="163"/>
      <c r="D1" s="163"/>
      <c r="E1" s="163"/>
      <c r="F1" s="163"/>
      <c r="G1" s="163"/>
      <c r="H1" s="327" t="s">
        <v>344</v>
      </c>
    </row>
    <row r="2" spans="1:8" ht="22.5">
      <c r="A2" s="487" t="s">
        <v>103</v>
      </c>
      <c r="B2" s="487"/>
      <c r="C2" s="487"/>
      <c r="D2" s="487"/>
      <c r="E2" s="487"/>
      <c r="F2" s="487"/>
      <c r="G2" s="487"/>
      <c r="H2" s="487"/>
    </row>
    <row r="3" spans="1:8">
      <c r="A3" s="493" t="s">
        <v>454</v>
      </c>
      <c r="B3" s="493"/>
      <c r="C3" s="493"/>
      <c r="D3" s="493"/>
      <c r="E3" s="493"/>
      <c r="F3" s="493"/>
      <c r="G3" s="493"/>
      <c r="H3" s="493"/>
    </row>
    <row r="4" spans="1:8" ht="43.5" customHeight="1">
      <c r="A4" s="494" t="s">
        <v>154</v>
      </c>
      <c r="B4" s="495" t="s">
        <v>18</v>
      </c>
      <c r="C4" s="496" t="s">
        <v>331</v>
      </c>
      <c r="D4" s="497"/>
      <c r="E4" s="498" t="s">
        <v>451</v>
      </c>
      <c r="F4" s="499"/>
      <c r="G4" s="499"/>
      <c r="H4" s="500"/>
    </row>
    <row r="5" spans="1:8" ht="37.5">
      <c r="A5" s="494"/>
      <c r="B5" s="495"/>
      <c r="C5" s="428" t="s">
        <v>550</v>
      </c>
      <c r="D5" s="428" t="s">
        <v>546</v>
      </c>
      <c r="E5" s="428" t="s">
        <v>145</v>
      </c>
      <c r="F5" s="428" t="s">
        <v>141</v>
      </c>
      <c r="G5" s="8" t="s">
        <v>151</v>
      </c>
      <c r="H5" s="8" t="s">
        <v>152</v>
      </c>
    </row>
    <row r="6" spans="1:8">
      <c r="A6" s="424">
        <v>1</v>
      </c>
      <c r="B6" s="425">
        <v>2</v>
      </c>
      <c r="C6" s="424">
        <v>3</v>
      </c>
      <c r="D6" s="425">
        <v>4</v>
      </c>
      <c r="E6" s="424">
        <v>5</v>
      </c>
      <c r="F6" s="425">
        <v>6</v>
      </c>
      <c r="G6" s="424">
        <v>7</v>
      </c>
      <c r="H6" s="425">
        <v>8</v>
      </c>
    </row>
    <row r="7" spans="1:8" ht="30" customHeight="1">
      <c r="A7" s="490" t="s">
        <v>102</v>
      </c>
      <c r="B7" s="490"/>
      <c r="C7" s="490"/>
      <c r="D7" s="490"/>
      <c r="E7" s="490"/>
      <c r="F7" s="490"/>
      <c r="G7" s="490"/>
      <c r="H7" s="490"/>
    </row>
    <row r="8" spans="1:8" ht="37.5">
      <c r="A8" s="164" t="s">
        <v>52</v>
      </c>
      <c r="B8" s="165">
        <v>2000</v>
      </c>
      <c r="C8" s="328">
        <v>-1452</v>
      </c>
      <c r="D8" s="328">
        <v>-1459</v>
      </c>
      <c r="E8" s="328">
        <v>-1376</v>
      </c>
      <c r="F8" s="328">
        <f>D8</f>
        <v>-1459</v>
      </c>
      <c r="G8" s="328" t="s">
        <v>31</v>
      </c>
      <c r="H8" s="411" t="s">
        <v>31</v>
      </c>
    </row>
    <row r="9" spans="1:8" ht="37.5">
      <c r="A9" s="166" t="s">
        <v>208</v>
      </c>
      <c r="B9" s="66">
        <v>2010</v>
      </c>
      <c r="C9" s="329">
        <f>SUM(C10:C10)</f>
        <v>-43</v>
      </c>
      <c r="D9" s="329">
        <f t="shared" ref="D9:F9" si="0">SUM(D10:D10)</f>
        <v>-78</v>
      </c>
      <c r="E9" s="329">
        <f t="shared" si="0"/>
        <v>-24</v>
      </c>
      <c r="F9" s="329">
        <f t="shared" si="0"/>
        <v>-78</v>
      </c>
      <c r="G9" s="329">
        <f t="shared" ref="G9" si="1">IF(F9="(    )",0,F9)-IF(E9="(    )",0,E9)</f>
        <v>-54</v>
      </c>
      <c r="H9" s="393">
        <f t="shared" ref="H9" si="2">IF(IF(E9="(    )",0,E9)=0,0,IF(F9="(    )",0,F9)/IF(E9="(    )",0,E9))*100</f>
        <v>325</v>
      </c>
    </row>
    <row r="10" spans="1:8" ht="39.75" customHeight="1">
      <c r="A10" s="102" t="s">
        <v>446</v>
      </c>
      <c r="B10" s="66">
        <v>2011</v>
      </c>
      <c r="C10" s="329">
        <v>-43</v>
      </c>
      <c r="D10" s="329">
        <v>-78</v>
      </c>
      <c r="E10" s="329">
        <v>-24</v>
      </c>
      <c r="F10" s="329">
        <f>D10</f>
        <v>-78</v>
      </c>
      <c r="G10" s="329">
        <f t="shared" ref="G10" si="3">IF(F10="(    )",0,F10)-IF(E10="(    )",0,E10)</f>
        <v>-54</v>
      </c>
      <c r="H10" s="393">
        <f t="shared" ref="H10" si="4">IF(IF(E10="(    )",0,E10)=0,0,IF(F10="(    )",0,F10)/IF(E10="(    )",0,E10))*100</f>
        <v>325</v>
      </c>
    </row>
    <row r="11" spans="1:8" ht="27" customHeight="1">
      <c r="A11" s="102" t="s">
        <v>117</v>
      </c>
      <c r="B11" s="66">
        <v>2020</v>
      </c>
      <c r="C11" s="329" t="s">
        <v>186</v>
      </c>
      <c r="D11" s="329" t="s">
        <v>186</v>
      </c>
      <c r="E11" s="329" t="s">
        <v>186</v>
      </c>
      <c r="F11" s="329" t="s">
        <v>186</v>
      </c>
      <c r="G11" s="329">
        <f t="shared" ref="G11:G16" si="5">IF(F11="(    )",0,F11)-IF(E11="(    )",0,E11)</f>
        <v>0</v>
      </c>
      <c r="H11" s="393">
        <f t="shared" ref="H11:H16" si="6">IF(IF(E11="(    )",0,E11)=0,0,IF(F11="(    )",0,F11)/IF(E11="(    )",0,E11))*100</f>
        <v>0</v>
      </c>
    </row>
    <row r="12" spans="1:8" ht="27" customHeight="1">
      <c r="A12" s="102" t="s">
        <v>61</v>
      </c>
      <c r="B12" s="66">
        <v>2030</v>
      </c>
      <c r="C12" s="329" t="s">
        <v>186</v>
      </c>
      <c r="D12" s="329" t="s">
        <v>186</v>
      </c>
      <c r="E12" s="329" t="s">
        <v>186</v>
      </c>
      <c r="F12" s="329" t="s">
        <v>186</v>
      </c>
      <c r="G12" s="329">
        <f t="shared" si="5"/>
        <v>0</v>
      </c>
      <c r="H12" s="393">
        <f t="shared" si="6"/>
        <v>0</v>
      </c>
    </row>
    <row r="13" spans="1:8" ht="27" customHeight="1">
      <c r="A13" s="102" t="s">
        <v>96</v>
      </c>
      <c r="B13" s="66">
        <v>2031</v>
      </c>
      <c r="C13" s="329" t="s">
        <v>186</v>
      </c>
      <c r="D13" s="329" t="s">
        <v>186</v>
      </c>
      <c r="E13" s="329" t="s">
        <v>186</v>
      </c>
      <c r="F13" s="329" t="s">
        <v>186</v>
      </c>
      <c r="G13" s="329">
        <f t="shared" si="5"/>
        <v>0</v>
      </c>
      <c r="H13" s="393">
        <f t="shared" si="6"/>
        <v>0</v>
      </c>
    </row>
    <row r="14" spans="1:8" ht="27" customHeight="1">
      <c r="A14" s="102" t="s">
        <v>26</v>
      </c>
      <c r="B14" s="66">
        <v>2040</v>
      </c>
      <c r="C14" s="329" t="s">
        <v>186</v>
      </c>
      <c r="D14" s="329" t="s">
        <v>186</v>
      </c>
      <c r="E14" s="329" t="s">
        <v>186</v>
      </c>
      <c r="F14" s="329" t="s">
        <v>186</v>
      </c>
      <c r="G14" s="329">
        <f t="shared" si="5"/>
        <v>0</v>
      </c>
      <c r="H14" s="393">
        <f t="shared" si="6"/>
        <v>0</v>
      </c>
    </row>
    <row r="15" spans="1:8" ht="27" customHeight="1">
      <c r="A15" s="102" t="s">
        <v>87</v>
      </c>
      <c r="B15" s="66">
        <v>2050</v>
      </c>
      <c r="C15" s="329">
        <f>'Розшифровка з розр з бюджет'!C7</f>
        <v>0</v>
      </c>
      <c r="D15" s="329">
        <f>'Розшифровка з розр з бюджет'!E7</f>
        <v>5</v>
      </c>
      <c r="E15" s="329">
        <f>'Розшифровка з розр з бюджет'!D7</f>
        <v>0</v>
      </c>
      <c r="F15" s="329">
        <f>'Розшифровка з розр з бюджет'!E7</f>
        <v>5</v>
      </c>
      <c r="G15" s="329">
        <f t="shared" si="5"/>
        <v>5</v>
      </c>
      <c r="H15" s="393">
        <f t="shared" si="6"/>
        <v>0</v>
      </c>
    </row>
    <row r="16" spans="1:8" ht="27" customHeight="1">
      <c r="A16" s="102" t="s">
        <v>441</v>
      </c>
      <c r="B16" s="66">
        <v>2060</v>
      </c>
      <c r="C16" s="329">
        <f>'Розшифровка з розр з бюджет'!C10</f>
        <v>0</v>
      </c>
      <c r="D16" s="329">
        <f>'Розшифровка з розр з бюджет'!E10</f>
        <v>0</v>
      </c>
      <c r="E16" s="329">
        <f>'Розшифровка з розр з бюджет'!D10</f>
        <v>0</v>
      </c>
      <c r="F16" s="329">
        <f>'Розшифровка з розр з бюджет'!E10</f>
        <v>0</v>
      </c>
      <c r="G16" s="329">
        <f t="shared" si="5"/>
        <v>0</v>
      </c>
      <c r="H16" s="393">
        <f t="shared" si="6"/>
        <v>0</v>
      </c>
    </row>
    <row r="17" spans="1:8" ht="37.5">
      <c r="A17" s="164" t="s">
        <v>53</v>
      </c>
      <c r="B17" s="165">
        <v>2070</v>
      </c>
      <c r="C17" s="328">
        <f>SUM(C8,C9,C11,C12,C14,C15,C16)+'I. Фін результат'!C75</f>
        <v>-1459</v>
      </c>
      <c r="D17" s="328">
        <f>SUM(D8,D9,D11,D12,D14,D15,D16)+'I. Фін результат'!D75</f>
        <v>-1434</v>
      </c>
      <c r="E17" s="328">
        <f>SUM(E8,E9,E11,E12,E14,E15,E16)+'I. Фін результат'!E75</f>
        <v>-1165</v>
      </c>
      <c r="F17" s="328">
        <f>SUM(F8,F9,F11,F12,F14,F15,F16)+'I. Фін результат'!F75</f>
        <v>-1434</v>
      </c>
      <c r="G17" s="328" t="s">
        <v>31</v>
      </c>
      <c r="H17" s="411" t="s">
        <v>31</v>
      </c>
    </row>
    <row r="18" spans="1:8" ht="30" customHeight="1">
      <c r="A18" s="490" t="s">
        <v>356</v>
      </c>
      <c r="B18" s="490"/>
      <c r="C18" s="490"/>
      <c r="D18" s="490"/>
      <c r="E18" s="490"/>
      <c r="F18" s="490"/>
      <c r="G18" s="490"/>
      <c r="H18" s="490"/>
    </row>
    <row r="19" spans="1:8" ht="37.5">
      <c r="A19" s="164" t="s">
        <v>357</v>
      </c>
      <c r="B19" s="165">
        <v>2110</v>
      </c>
      <c r="C19" s="328">
        <f>SUM(C20:C26)</f>
        <v>275</v>
      </c>
      <c r="D19" s="328">
        <f t="shared" ref="D19:F19" si="7">SUM(D20:D26)</f>
        <v>320</v>
      </c>
      <c r="E19" s="328">
        <f t="shared" si="7"/>
        <v>354</v>
      </c>
      <c r="F19" s="328">
        <f t="shared" si="7"/>
        <v>320</v>
      </c>
      <c r="G19" s="328">
        <f t="shared" ref="G19" si="8">IF(F19="(    )",0,F19)-IF(E19="(    )",0,E19)</f>
        <v>-34</v>
      </c>
      <c r="H19" s="412">
        <f t="shared" ref="H19" si="9">IF(IF(E19="(    )",0,E19)=0,0,IF(F19="(    )",0,F19)/IF(E19="(    )",0,E19))*100</f>
        <v>90.395480225988706</v>
      </c>
    </row>
    <row r="20" spans="1:8" ht="27" customHeight="1">
      <c r="A20" s="102" t="s">
        <v>286</v>
      </c>
      <c r="B20" s="66">
        <v>2111</v>
      </c>
      <c r="C20" s="329">
        <v>42</v>
      </c>
      <c r="D20" s="329">
        <v>65</v>
      </c>
      <c r="E20" s="329">
        <v>84</v>
      </c>
      <c r="F20" s="329">
        <f>D20</f>
        <v>65</v>
      </c>
      <c r="G20" s="329">
        <f t="shared" ref="G20:G43" si="10">IF(F20="(    )",0,F20)-IF(E20="(    )",0,E20)</f>
        <v>-19</v>
      </c>
      <c r="H20" s="393">
        <f t="shared" ref="H20:H43" si="11">IF(IF(E20="(    )",0,E20)=0,0,IF(F20="(    )",0,F20)/IF(E20="(    )",0,E20))*100</f>
        <v>77.38095238095238</v>
      </c>
    </row>
    <row r="21" spans="1:8" ht="37.5">
      <c r="A21" s="102" t="s">
        <v>287</v>
      </c>
      <c r="B21" s="66">
        <v>2112</v>
      </c>
      <c r="C21" s="329" t="s">
        <v>186</v>
      </c>
      <c r="D21" s="329" t="s">
        <v>186</v>
      </c>
      <c r="E21" s="329" t="s">
        <v>186</v>
      </c>
      <c r="F21" s="329" t="s">
        <v>186</v>
      </c>
      <c r="G21" s="329">
        <f t="shared" si="10"/>
        <v>0</v>
      </c>
      <c r="H21" s="393">
        <f t="shared" si="11"/>
        <v>0</v>
      </c>
    </row>
    <row r="22" spans="1:8" ht="27" customHeight="1">
      <c r="A22" s="102" t="s">
        <v>71</v>
      </c>
      <c r="B22" s="66">
        <v>2113</v>
      </c>
      <c r="C22" s="329"/>
      <c r="D22" s="329"/>
      <c r="E22" s="329"/>
      <c r="F22" s="329"/>
      <c r="G22" s="329">
        <f t="shared" si="10"/>
        <v>0</v>
      </c>
      <c r="H22" s="393">
        <f t="shared" si="11"/>
        <v>0</v>
      </c>
    </row>
    <row r="23" spans="1:8" ht="27" customHeight="1">
      <c r="A23" s="102" t="s">
        <v>78</v>
      </c>
      <c r="B23" s="66">
        <v>2114</v>
      </c>
      <c r="C23" s="329"/>
      <c r="D23" s="329"/>
      <c r="E23" s="329"/>
      <c r="F23" s="329"/>
      <c r="G23" s="329">
        <f t="shared" si="10"/>
        <v>0</v>
      </c>
      <c r="H23" s="393">
        <f t="shared" si="11"/>
        <v>0</v>
      </c>
    </row>
    <row r="24" spans="1:8" ht="27" customHeight="1">
      <c r="A24" s="102" t="s">
        <v>295</v>
      </c>
      <c r="B24" s="66">
        <v>2115</v>
      </c>
      <c r="C24" s="329"/>
      <c r="D24" s="329"/>
      <c r="E24" s="329"/>
      <c r="F24" s="329"/>
      <c r="G24" s="329">
        <f t="shared" si="10"/>
        <v>0</v>
      </c>
      <c r="H24" s="393">
        <f t="shared" si="11"/>
        <v>0</v>
      </c>
    </row>
    <row r="25" spans="1:8" ht="27" customHeight="1">
      <c r="A25" s="102" t="s">
        <v>365</v>
      </c>
      <c r="B25" s="66">
        <v>2116</v>
      </c>
      <c r="C25" s="329">
        <v>233</v>
      </c>
      <c r="D25" s="329">
        <v>255</v>
      </c>
      <c r="E25" s="329">
        <v>270</v>
      </c>
      <c r="F25" s="329">
        <f>D25</f>
        <v>255</v>
      </c>
      <c r="G25" s="329">
        <f t="shared" si="10"/>
        <v>-15</v>
      </c>
      <c r="H25" s="393">
        <f t="shared" si="11"/>
        <v>94.444444444444443</v>
      </c>
    </row>
    <row r="26" spans="1:8" ht="27" customHeight="1">
      <c r="A26" s="102" t="s">
        <v>288</v>
      </c>
      <c r="B26" s="66">
        <v>2117</v>
      </c>
      <c r="C26" s="329">
        <f>'Розшифровка з розр з бюджет'!C15</f>
        <v>0</v>
      </c>
      <c r="D26" s="329">
        <f>'Розшифровка з розр з бюджет'!E15</f>
        <v>0</v>
      </c>
      <c r="E26" s="329">
        <f>'Розшифровка з розр з бюджет'!D15</f>
        <v>0</v>
      </c>
      <c r="F26" s="329">
        <f>'Розшифровка з розр з бюджет'!E15</f>
        <v>0</v>
      </c>
      <c r="G26" s="329">
        <f t="shared" si="10"/>
        <v>0</v>
      </c>
      <c r="H26" s="393">
        <f t="shared" si="11"/>
        <v>0</v>
      </c>
    </row>
    <row r="27" spans="1:8" ht="37.5">
      <c r="A27" s="164" t="s">
        <v>368</v>
      </c>
      <c r="B27" s="167">
        <v>2120</v>
      </c>
      <c r="C27" s="328">
        <f>SUM(C28:C35)</f>
        <v>2861</v>
      </c>
      <c r="D27" s="328">
        <f t="shared" ref="D27:F27" si="12">SUM(D28:D35)</f>
        <v>3180</v>
      </c>
      <c r="E27" s="328">
        <f t="shared" si="12"/>
        <v>3338</v>
      </c>
      <c r="F27" s="328">
        <f t="shared" si="12"/>
        <v>3180</v>
      </c>
      <c r="G27" s="328">
        <f t="shared" si="10"/>
        <v>-158</v>
      </c>
      <c r="H27" s="412">
        <f t="shared" si="11"/>
        <v>95.26662672258837</v>
      </c>
    </row>
    <row r="28" spans="1:8" ht="27" customHeight="1">
      <c r="A28" s="166" t="s">
        <v>215</v>
      </c>
      <c r="B28" s="424">
        <v>2121</v>
      </c>
      <c r="C28" s="329">
        <v>8</v>
      </c>
      <c r="D28" s="329">
        <v>22</v>
      </c>
      <c r="E28" s="329">
        <v>52</v>
      </c>
      <c r="F28" s="329">
        <f>D28</f>
        <v>22</v>
      </c>
      <c r="G28" s="329">
        <f t="shared" si="10"/>
        <v>-30</v>
      </c>
      <c r="H28" s="393">
        <f t="shared" si="11"/>
        <v>42.307692307692307</v>
      </c>
    </row>
    <row r="29" spans="1:8" ht="27" customHeight="1">
      <c r="A29" s="102" t="s">
        <v>70</v>
      </c>
      <c r="B29" s="66">
        <v>2122</v>
      </c>
      <c r="C29" s="329">
        <v>2777</v>
      </c>
      <c r="D29" s="329">
        <v>3043</v>
      </c>
      <c r="E29" s="329">
        <v>3232</v>
      </c>
      <c r="F29" s="329">
        <f>D29</f>
        <v>3043</v>
      </c>
      <c r="G29" s="329">
        <f t="shared" si="10"/>
        <v>-189</v>
      </c>
      <c r="H29" s="393">
        <f t="shared" si="11"/>
        <v>94.152227722772281</v>
      </c>
    </row>
    <row r="30" spans="1:8" ht="27" customHeight="1">
      <c r="A30" s="102" t="s">
        <v>71</v>
      </c>
      <c r="B30" s="66">
        <v>2123</v>
      </c>
      <c r="C30" s="329"/>
      <c r="D30" s="329"/>
      <c r="E30" s="329"/>
      <c r="F30" s="329"/>
      <c r="G30" s="329">
        <f t="shared" si="10"/>
        <v>0</v>
      </c>
      <c r="H30" s="393">
        <f t="shared" si="11"/>
        <v>0</v>
      </c>
    </row>
    <row r="31" spans="1:8" ht="27" customHeight="1">
      <c r="A31" s="102" t="s">
        <v>289</v>
      </c>
      <c r="B31" s="66">
        <v>2124</v>
      </c>
      <c r="C31" s="329">
        <v>33</v>
      </c>
      <c r="D31" s="329">
        <v>37</v>
      </c>
      <c r="E31" s="329">
        <v>30</v>
      </c>
      <c r="F31" s="329">
        <f>D31</f>
        <v>37</v>
      </c>
      <c r="G31" s="329">
        <f t="shared" si="10"/>
        <v>7</v>
      </c>
      <c r="H31" s="393">
        <f t="shared" si="11"/>
        <v>123.33333333333334</v>
      </c>
    </row>
    <row r="32" spans="1:8" ht="27" customHeight="1">
      <c r="A32" s="102" t="s">
        <v>290</v>
      </c>
      <c r="B32" s="66">
        <v>2125</v>
      </c>
      <c r="C32" s="329"/>
      <c r="D32" s="329"/>
      <c r="E32" s="329"/>
      <c r="F32" s="329"/>
      <c r="G32" s="329">
        <f t="shared" si="10"/>
        <v>0</v>
      </c>
      <c r="H32" s="393">
        <f t="shared" si="11"/>
        <v>0</v>
      </c>
    </row>
    <row r="33" spans="1:8" ht="56.25">
      <c r="A33" s="102" t="s">
        <v>445</v>
      </c>
      <c r="B33" s="66">
        <v>2126</v>
      </c>
      <c r="C33" s="329">
        <v>43</v>
      </c>
      <c r="D33" s="329">
        <v>78</v>
      </c>
      <c r="E33" s="329">
        <v>24</v>
      </c>
      <c r="F33" s="329">
        <f>D33</f>
        <v>78</v>
      </c>
      <c r="G33" s="329">
        <f t="shared" si="10"/>
        <v>54</v>
      </c>
      <c r="H33" s="393">
        <f t="shared" si="11"/>
        <v>325</v>
      </c>
    </row>
    <row r="34" spans="1:8" ht="27" customHeight="1">
      <c r="A34" s="102" t="s">
        <v>295</v>
      </c>
      <c r="B34" s="66">
        <v>2127</v>
      </c>
      <c r="C34" s="329"/>
      <c r="D34" s="281"/>
      <c r="E34" s="329"/>
      <c r="F34" s="281"/>
      <c r="G34" s="281">
        <f t="shared" si="10"/>
        <v>0</v>
      </c>
      <c r="H34" s="282">
        <f t="shared" si="11"/>
        <v>0</v>
      </c>
    </row>
    <row r="35" spans="1:8" ht="27" customHeight="1">
      <c r="A35" s="102" t="s">
        <v>288</v>
      </c>
      <c r="B35" s="66">
        <v>2128</v>
      </c>
      <c r="C35" s="329">
        <f>'Розшифровка з розр з бюджет'!C19</f>
        <v>0</v>
      </c>
      <c r="D35" s="281">
        <f>'Розшифровка з розр з бюджет'!E19</f>
        <v>0</v>
      </c>
      <c r="E35" s="329">
        <f>'Розшифровка з розр з бюджет'!D19</f>
        <v>0</v>
      </c>
      <c r="F35" s="281">
        <f>'Розшифровка з розр з бюджет'!E19</f>
        <v>0</v>
      </c>
      <c r="G35" s="281">
        <f t="shared" si="10"/>
        <v>0</v>
      </c>
      <c r="H35" s="282">
        <f t="shared" si="11"/>
        <v>0</v>
      </c>
    </row>
    <row r="36" spans="1:8" ht="37.5">
      <c r="A36" s="164" t="s">
        <v>410</v>
      </c>
      <c r="B36" s="167">
        <v>2130</v>
      </c>
      <c r="C36" s="328">
        <f>SUM(C37:C39)</f>
        <v>3469</v>
      </c>
      <c r="D36" s="328">
        <f t="shared" ref="D36:F36" si="13">SUM(D37:D39)</f>
        <v>3775</v>
      </c>
      <c r="E36" s="328">
        <f t="shared" si="13"/>
        <v>4129</v>
      </c>
      <c r="F36" s="328">
        <f t="shared" si="13"/>
        <v>3775</v>
      </c>
      <c r="G36" s="328">
        <f t="shared" si="10"/>
        <v>-354</v>
      </c>
      <c r="H36" s="412">
        <f t="shared" si="11"/>
        <v>91.426495519496243</v>
      </c>
    </row>
    <row r="37" spans="1:8" ht="27" customHeight="1">
      <c r="A37" s="102" t="s">
        <v>291</v>
      </c>
      <c r="B37" s="66">
        <v>2131</v>
      </c>
      <c r="C37" s="329"/>
      <c r="D37" s="329"/>
      <c r="E37" s="329"/>
      <c r="F37" s="329"/>
      <c r="G37" s="329">
        <f t="shared" si="10"/>
        <v>0</v>
      </c>
      <c r="H37" s="393">
        <f t="shared" si="11"/>
        <v>0</v>
      </c>
    </row>
    <row r="38" spans="1:8" ht="27" customHeight="1">
      <c r="A38" s="102" t="s">
        <v>292</v>
      </c>
      <c r="B38" s="66">
        <v>2132</v>
      </c>
      <c r="C38" s="329">
        <v>3320</v>
      </c>
      <c r="D38" s="329">
        <v>3606</v>
      </c>
      <c r="E38" s="329">
        <v>3949</v>
      </c>
      <c r="F38" s="329">
        <f>D38</f>
        <v>3606</v>
      </c>
      <c r="G38" s="329">
        <f t="shared" si="10"/>
        <v>-343</v>
      </c>
      <c r="H38" s="393">
        <f t="shared" si="11"/>
        <v>91.314256773866802</v>
      </c>
    </row>
    <row r="39" spans="1:8" ht="27" customHeight="1">
      <c r="A39" s="102" t="s">
        <v>439</v>
      </c>
      <c r="B39" s="66">
        <v>2133</v>
      </c>
      <c r="C39" s="329">
        <v>149</v>
      </c>
      <c r="D39" s="329">
        <v>169</v>
      </c>
      <c r="E39" s="329">
        <v>180</v>
      </c>
      <c r="F39" s="329">
        <f>D39</f>
        <v>169</v>
      </c>
      <c r="G39" s="329">
        <f t="shared" si="10"/>
        <v>-11</v>
      </c>
      <c r="H39" s="393">
        <f t="shared" si="11"/>
        <v>93.888888888888886</v>
      </c>
    </row>
    <row r="40" spans="1:8" ht="30" customHeight="1">
      <c r="A40" s="164" t="s">
        <v>293</v>
      </c>
      <c r="B40" s="167">
        <v>2140</v>
      </c>
      <c r="C40" s="328">
        <f>SUM(C41:C42)</f>
        <v>0</v>
      </c>
      <c r="D40" s="328">
        <f t="shared" ref="D40:F40" si="14">SUM(D41:D42)</f>
        <v>0</v>
      </c>
      <c r="E40" s="328">
        <f t="shared" si="14"/>
        <v>0</v>
      </c>
      <c r="F40" s="328">
        <f t="shared" si="14"/>
        <v>0</v>
      </c>
      <c r="G40" s="328">
        <f t="shared" si="10"/>
        <v>0</v>
      </c>
      <c r="H40" s="412">
        <f t="shared" si="11"/>
        <v>0</v>
      </c>
    </row>
    <row r="41" spans="1:8" ht="37.5">
      <c r="A41" s="166" t="s">
        <v>97</v>
      </c>
      <c r="B41" s="424">
        <v>2141</v>
      </c>
      <c r="C41" s="329"/>
      <c r="D41" s="329"/>
      <c r="E41" s="329"/>
      <c r="F41" s="329"/>
      <c r="G41" s="329">
        <f t="shared" si="10"/>
        <v>0</v>
      </c>
      <c r="H41" s="393">
        <f t="shared" si="11"/>
        <v>0</v>
      </c>
    </row>
    <row r="42" spans="1:8" ht="27" customHeight="1">
      <c r="A42" s="102" t="s">
        <v>447</v>
      </c>
      <c r="B42" s="66">
        <v>2142</v>
      </c>
      <c r="C42" s="329">
        <f>'Розшифровка з розр з бюджет'!C27</f>
        <v>0</v>
      </c>
      <c r="D42" s="329">
        <f>'Розшифровка з розр з бюджет'!E27</f>
        <v>0</v>
      </c>
      <c r="E42" s="329">
        <f>'Розшифровка з розр з бюджет'!D27</f>
        <v>0</v>
      </c>
      <c r="F42" s="329">
        <f>'Розшифровка з розр з бюджет'!E27</f>
        <v>0</v>
      </c>
      <c r="G42" s="329">
        <f t="shared" si="10"/>
        <v>0</v>
      </c>
      <c r="H42" s="393">
        <f t="shared" si="11"/>
        <v>0</v>
      </c>
    </row>
    <row r="43" spans="1:8" ht="30" customHeight="1">
      <c r="A43" s="164" t="s">
        <v>337</v>
      </c>
      <c r="B43" s="167">
        <v>2200</v>
      </c>
      <c r="C43" s="328">
        <f>SUM(C19,C27,C36,C40)</f>
        <v>6605</v>
      </c>
      <c r="D43" s="328">
        <f t="shared" ref="D43:F43" si="15">SUM(D19,D27,D36,D40)</f>
        <v>7275</v>
      </c>
      <c r="E43" s="328">
        <f t="shared" si="15"/>
        <v>7821</v>
      </c>
      <c r="F43" s="328">
        <f t="shared" si="15"/>
        <v>7275</v>
      </c>
      <c r="G43" s="328">
        <f t="shared" si="10"/>
        <v>-546</v>
      </c>
      <c r="H43" s="412">
        <f t="shared" si="11"/>
        <v>93.018795550441126</v>
      </c>
    </row>
    <row r="44" spans="1:8" s="169" customFormat="1">
      <c r="A44" s="168"/>
      <c r="B44" s="163"/>
      <c r="C44" s="163"/>
      <c r="D44" s="163"/>
      <c r="E44" s="163"/>
      <c r="F44" s="163"/>
      <c r="G44" s="163"/>
      <c r="H44" s="163"/>
    </row>
    <row r="45" spans="1:8" s="169" customFormat="1">
      <c r="A45" s="168"/>
      <c r="B45" s="163"/>
      <c r="C45" s="163"/>
      <c r="D45" s="163"/>
      <c r="E45" s="163"/>
      <c r="F45" s="163"/>
      <c r="G45" s="163"/>
      <c r="H45" s="163"/>
    </row>
    <row r="46" spans="1:8" s="169" customFormat="1">
      <c r="A46" s="168"/>
      <c r="B46" s="163"/>
      <c r="C46" s="163"/>
      <c r="D46" s="163"/>
      <c r="E46" s="163"/>
      <c r="F46" s="163"/>
      <c r="G46" s="163"/>
      <c r="H46" s="163"/>
    </row>
    <row r="47" spans="1:8" s="169" customFormat="1">
      <c r="A47" s="168"/>
      <c r="B47" s="163"/>
      <c r="C47" s="163"/>
      <c r="D47" s="163"/>
      <c r="E47" s="163"/>
      <c r="F47" s="163"/>
      <c r="G47" s="163"/>
      <c r="H47" s="163"/>
    </row>
    <row r="48" spans="1:8" s="169" customFormat="1">
      <c r="A48" s="168"/>
      <c r="B48" s="163"/>
      <c r="C48" s="163"/>
      <c r="D48" s="163"/>
      <c r="E48" s="163"/>
      <c r="F48" s="163"/>
      <c r="G48" s="163"/>
      <c r="H48" s="163"/>
    </row>
    <row r="49" spans="1:10" s="81" customFormat="1" ht="27.75" customHeight="1">
      <c r="A49" s="170" t="s">
        <v>444</v>
      </c>
      <c r="B49" s="171"/>
      <c r="C49" s="491" t="s">
        <v>137</v>
      </c>
      <c r="D49" s="491"/>
      <c r="E49" s="330"/>
      <c r="F49" s="492" t="s">
        <v>476</v>
      </c>
      <c r="G49" s="492"/>
      <c r="H49" s="492"/>
    </row>
    <row r="50" spans="1:10" s="92" customFormat="1" ht="15.75">
      <c r="A50" s="423" t="s">
        <v>361</v>
      </c>
      <c r="B50" s="91"/>
      <c r="C50" s="488" t="s">
        <v>367</v>
      </c>
      <c r="D50" s="488"/>
      <c r="E50" s="91"/>
      <c r="F50" s="489" t="s">
        <v>366</v>
      </c>
      <c r="G50" s="489"/>
      <c r="H50" s="489"/>
    </row>
    <row r="51" spans="1:10" s="163" customFormat="1">
      <c r="A51" s="172"/>
      <c r="I51" s="162"/>
      <c r="J51" s="162"/>
    </row>
    <row r="52" spans="1:10" s="163" customFormat="1">
      <c r="A52" s="172"/>
      <c r="C52" s="280"/>
      <c r="D52" s="280"/>
      <c r="E52" s="280"/>
      <c r="F52" s="280"/>
      <c r="G52" s="280"/>
      <c r="H52" s="280"/>
      <c r="I52" s="162"/>
      <c r="J52" s="162"/>
    </row>
    <row r="53" spans="1:10" s="163" customFormat="1">
      <c r="A53" s="172"/>
      <c r="C53" s="280"/>
      <c r="D53" s="280"/>
      <c r="E53" s="280"/>
      <c r="F53" s="280"/>
      <c r="G53" s="280"/>
      <c r="H53" s="280"/>
      <c r="I53" s="162"/>
      <c r="J53" s="162"/>
    </row>
    <row r="54" spans="1:10" s="163" customFormat="1">
      <c r="A54" s="172"/>
      <c r="C54" s="280"/>
      <c r="D54" s="280"/>
      <c r="E54" s="280"/>
      <c r="F54" s="280"/>
      <c r="G54" s="280"/>
      <c r="H54" s="280"/>
      <c r="I54" s="162"/>
      <c r="J54" s="162"/>
    </row>
    <row r="55" spans="1:10" s="163" customFormat="1">
      <c r="A55" s="172"/>
      <c r="C55" s="280"/>
      <c r="D55" s="280"/>
      <c r="E55" s="280"/>
      <c r="F55" s="280"/>
      <c r="G55" s="280"/>
      <c r="H55" s="280"/>
      <c r="I55" s="162"/>
      <c r="J55" s="162"/>
    </row>
    <row r="56" spans="1:10" s="163" customFormat="1">
      <c r="A56" s="172"/>
      <c r="C56" s="280"/>
      <c r="D56" s="280"/>
      <c r="E56" s="280"/>
      <c r="F56" s="280"/>
      <c r="G56" s="280"/>
      <c r="H56" s="280"/>
      <c r="I56" s="162"/>
      <c r="J56" s="162"/>
    </row>
    <row r="57" spans="1:10" s="163" customFormat="1">
      <c r="A57" s="172"/>
      <c r="C57" s="280"/>
      <c r="D57" s="280"/>
      <c r="E57" s="280"/>
      <c r="F57" s="280"/>
      <c r="G57" s="280"/>
      <c r="H57" s="280"/>
      <c r="I57" s="162"/>
      <c r="J57" s="162"/>
    </row>
    <row r="58" spans="1:10" s="163" customFormat="1">
      <c r="A58" s="172"/>
      <c r="C58" s="280"/>
      <c r="D58" s="280"/>
      <c r="E58" s="280"/>
      <c r="F58" s="280"/>
      <c r="G58" s="280"/>
      <c r="H58" s="280"/>
      <c r="I58" s="162"/>
      <c r="J58" s="162"/>
    </row>
    <row r="59" spans="1:10" s="163" customFormat="1">
      <c r="A59" s="172"/>
      <c r="C59" s="280"/>
      <c r="D59" s="280"/>
      <c r="E59" s="280"/>
      <c r="F59" s="280"/>
      <c r="G59" s="280"/>
      <c r="H59" s="280"/>
      <c r="I59" s="162"/>
      <c r="J59" s="162"/>
    </row>
    <row r="60" spans="1:10" s="163" customFormat="1">
      <c r="A60" s="172"/>
      <c r="C60" s="280"/>
      <c r="D60" s="280"/>
      <c r="E60" s="280"/>
      <c r="F60" s="280"/>
      <c r="G60" s="280"/>
      <c r="H60" s="280"/>
      <c r="I60" s="162"/>
      <c r="J60" s="162"/>
    </row>
    <row r="61" spans="1:10" s="163" customFormat="1">
      <c r="A61" s="172"/>
      <c r="C61" s="280"/>
      <c r="D61" s="280"/>
      <c r="E61" s="280"/>
      <c r="F61" s="280"/>
      <c r="G61" s="280"/>
      <c r="H61" s="280"/>
      <c r="I61" s="162"/>
      <c r="J61" s="162"/>
    </row>
    <row r="62" spans="1:10" s="163" customFormat="1">
      <c r="A62" s="172"/>
      <c r="C62" s="280"/>
      <c r="D62" s="280"/>
      <c r="E62" s="280"/>
      <c r="F62" s="280"/>
      <c r="G62" s="280"/>
      <c r="H62" s="280"/>
      <c r="I62" s="162"/>
      <c r="J62" s="162"/>
    </row>
    <row r="63" spans="1:10" s="163" customFormat="1">
      <c r="A63" s="172"/>
      <c r="C63" s="280"/>
      <c r="D63" s="280"/>
      <c r="E63" s="280"/>
      <c r="F63" s="280"/>
      <c r="G63" s="280"/>
      <c r="H63" s="280"/>
      <c r="I63" s="162"/>
      <c r="J63" s="162"/>
    </row>
    <row r="64" spans="1:10" s="163" customFormat="1">
      <c r="A64" s="172"/>
      <c r="C64" s="280"/>
      <c r="D64" s="280"/>
      <c r="E64" s="280"/>
      <c r="F64" s="280"/>
      <c r="G64" s="280"/>
      <c r="H64" s="280"/>
      <c r="I64" s="162"/>
      <c r="J64" s="162"/>
    </row>
    <row r="65" spans="1:10" s="163" customFormat="1">
      <c r="A65" s="172"/>
      <c r="C65" s="280"/>
      <c r="D65" s="280"/>
      <c r="E65" s="280"/>
      <c r="F65" s="280"/>
      <c r="G65" s="280"/>
      <c r="H65" s="280"/>
      <c r="I65" s="162"/>
      <c r="J65" s="162"/>
    </row>
    <row r="66" spans="1:10" s="163" customFormat="1">
      <c r="A66" s="172"/>
      <c r="C66" s="280"/>
      <c r="D66" s="280"/>
      <c r="E66" s="280"/>
      <c r="F66" s="280"/>
      <c r="G66" s="280"/>
      <c r="H66" s="280"/>
      <c r="I66" s="162"/>
      <c r="J66" s="162"/>
    </row>
    <row r="67" spans="1:10" s="163" customFormat="1">
      <c r="A67" s="172"/>
      <c r="C67" s="280"/>
      <c r="D67" s="280"/>
      <c r="E67" s="280"/>
      <c r="F67" s="280"/>
      <c r="G67" s="280"/>
      <c r="H67" s="280"/>
      <c r="I67" s="162"/>
      <c r="J67" s="162"/>
    </row>
    <row r="68" spans="1:10" s="163" customFormat="1">
      <c r="A68" s="172"/>
      <c r="C68" s="280"/>
      <c r="D68" s="280"/>
      <c r="E68" s="280"/>
      <c r="F68" s="280"/>
      <c r="G68" s="280"/>
      <c r="H68" s="280"/>
      <c r="I68" s="162"/>
      <c r="J68" s="162"/>
    </row>
    <row r="69" spans="1:10" s="163" customFormat="1">
      <c r="A69" s="172"/>
      <c r="C69" s="280"/>
      <c r="D69" s="280"/>
      <c r="E69" s="280"/>
      <c r="F69" s="280"/>
      <c r="G69" s="280"/>
      <c r="H69" s="280"/>
      <c r="I69" s="162"/>
      <c r="J69" s="162"/>
    </row>
    <row r="70" spans="1:10" s="163" customFormat="1">
      <c r="A70" s="172"/>
      <c r="C70" s="280"/>
      <c r="D70" s="280"/>
      <c r="E70" s="280"/>
      <c r="F70" s="280"/>
      <c r="G70" s="280"/>
      <c r="H70" s="280"/>
      <c r="I70" s="162"/>
      <c r="J70" s="162"/>
    </row>
    <row r="71" spans="1:10" s="163" customFormat="1">
      <c r="A71" s="172"/>
      <c r="C71" s="280"/>
      <c r="D71" s="280"/>
      <c r="E71" s="280"/>
      <c r="F71" s="280"/>
      <c r="G71" s="280"/>
      <c r="H71" s="280"/>
      <c r="I71" s="162"/>
      <c r="J71" s="162"/>
    </row>
    <row r="72" spans="1:10" s="163" customFormat="1">
      <c r="A72" s="172"/>
      <c r="C72" s="280"/>
      <c r="D72" s="280"/>
      <c r="E72" s="280"/>
      <c r="F72" s="280"/>
      <c r="G72" s="280"/>
      <c r="H72" s="280"/>
      <c r="I72" s="162"/>
      <c r="J72" s="162"/>
    </row>
    <row r="73" spans="1:10" s="163" customFormat="1">
      <c r="A73" s="172"/>
      <c r="C73" s="280"/>
      <c r="D73" s="280"/>
      <c r="E73" s="280"/>
      <c r="F73" s="280"/>
      <c r="G73" s="280"/>
      <c r="H73" s="280"/>
      <c r="I73" s="162"/>
      <c r="J73" s="162"/>
    </row>
    <row r="74" spans="1:10" s="163" customFormat="1">
      <c r="A74" s="172"/>
      <c r="C74" s="280"/>
      <c r="D74" s="280"/>
      <c r="E74" s="280"/>
      <c r="F74" s="280"/>
      <c r="G74" s="280"/>
      <c r="H74" s="280"/>
      <c r="I74" s="162"/>
      <c r="J74" s="162"/>
    </row>
    <row r="75" spans="1:10" s="163" customFormat="1">
      <c r="A75" s="172"/>
      <c r="C75" s="280"/>
      <c r="D75" s="280"/>
      <c r="E75" s="280"/>
      <c r="F75" s="280"/>
      <c r="G75" s="280"/>
      <c r="H75" s="280"/>
      <c r="I75" s="162"/>
      <c r="J75" s="162"/>
    </row>
    <row r="76" spans="1:10" s="163" customFormat="1">
      <c r="A76" s="172"/>
      <c r="C76" s="280"/>
      <c r="D76" s="280"/>
      <c r="E76" s="280"/>
      <c r="F76" s="280"/>
      <c r="G76" s="280"/>
      <c r="H76" s="280"/>
      <c r="I76" s="162"/>
      <c r="J76" s="162"/>
    </row>
    <row r="77" spans="1:10" s="163" customFormat="1">
      <c r="A77" s="172"/>
      <c r="C77" s="280"/>
      <c r="D77" s="280"/>
      <c r="E77" s="280"/>
      <c r="F77" s="280"/>
      <c r="G77" s="280"/>
      <c r="H77" s="280"/>
      <c r="I77" s="162"/>
      <c r="J77" s="162"/>
    </row>
    <row r="78" spans="1:10" s="163" customFormat="1">
      <c r="A78" s="172"/>
      <c r="C78" s="280"/>
      <c r="D78" s="280"/>
      <c r="E78" s="280"/>
      <c r="F78" s="280"/>
      <c r="G78" s="280"/>
      <c r="H78" s="280"/>
      <c r="I78" s="162"/>
      <c r="J78" s="162"/>
    </row>
    <row r="79" spans="1:10" s="163" customFormat="1">
      <c r="A79" s="172"/>
      <c r="C79" s="280"/>
      <c r="D79" s="280"/>
      <c r="E79" s="280"/>
      <c r="F79" s="280"/>
      <c r="G79" s="280"/>
      <c r="H79" s="280"/>
      <c r="I79" s="162"/>
      <c r="J79" s="162"/>
    </row>
    <row r="80" spans="1:10" s="163" customFormat="1">
      <c r="A80" s="172"/>
      <c r="C80" s="280"/>
      <c r="D80" s="280"/>
      <c r="E80" s="280"/>
      <c r="F80" s="280"/>
      <c r="G80" s="280"/>
      <c r="H80" s="280"/>
      <c r="I80" s="162"/>
      <c r="J80" s="162"/>
    </row>
    <row r="81" spans="1:10" s="163" customFormat="1">
      <c r="A81" s="172"/>
      <c r="C81" s="280"/>
      <c r="D81" s="280"/>
      <c r="E81" s="280"/>
      <c r="F81" s="280"/>
      <c r="G81" s="280"/>
      <c r="H81" s="280"/>
      <c r="I81" s="162"/>
      <c r="J81" s="162"/>
    </row>
    <row r="82" spans="1:10" s="163" customFormat="1">
      <c r="A82" s="172"/>
      <c r="C82" s="280"/>
      <c r="D82" s="280"/>
      <c r="E82" s="280"/>
      <c r="F82" s="280"/>
      <c r="G82" s="280"/>
      <c r="H82" s="280"/>
      <c r="I82" s="162"/>
      <c r="J82" s="162"/>
    </row>
    <row r="83" spans="1:10" s="163" customFormat="1">
      <c r="A83" s="172"/>
      <c r="C83" s="280"/>
      <c r="D83" s="280"/>
      <c r="E83" s="280"/>
      <c r="F83" s="280"/>
      <c r="G83" s="280"/>
      <c r="H83" s="280"/>
      <c r="I83" s="162"/>
      <c r="J83" s="162"/>
    </row>
    <row r="84" spans="1:10" s="163" customFormat="1">
      <c r="A84" s="172"/>
      <c r="C84" s="280"/>
      <c r="D84" s="280"/>
      <c r="E84" s="280"/>
      <c r="F84" s="280"/>
      <c r="G84" s="280"/>
      <c r="H84" s="280"/>
      <c r="I84" s="162"/>
      <c r="J84" s="162"/>
    </row>
    <row r="85" spans="1:10" s="163" customFormat="1">
      <c r="A85" s="172"/>
      <c r="C85" s="280"/>
      <c r="D85" s="280"/>
      <c r="E85" s="280"/>
      <c r="F85" s="280"/>
      <c r="G85" s="280"/>
      <c r="H85" s="280"/>
      <c r="I85" s="162"/>
      <c r="J85" s="162"/>
    </row>
    <row r="86" spans="1:10" s="163" customFormat="1">
      <c r="A86" s="172"/>
      <c r="C86" s="280"/>
      <c r="D86" s="280"/>
      <c r="E86" s="280"/>
      <c r="F86" s="280"/>
      <c r="G86" s="280"/>
      <c r="H86" s="280"/>
      <c r="I86" s="162"/>
      <c r="J86" s="162"/>
    </row>
    <row r="87" spans="1:10" s="163" customFormat="1">
      <c r="A87" s="172"/>
      <c r="C87" s="280"/>
      <c r="D87" s="280"/>
      <c r="E87" s="280"/>
      <c r="F87" s="280"/>
      <c r="G87" s="280"/>
      <c r="H87" s="280"/>
      <c r="I87" s="162"/>
      <c r="J87" s="162"/>
    </row>
    <row r="88" spans="1:10" s="163" customFormat="1">
      <c r="A88" s="172"/>
      <c r="C88" s="280"/>
      <c r="D88" s="280"/>
      <c r="E88" s="280"/>
      <c r="F88" s="280"/>
      <c r="G88" s="280"/>
      <c r="H88" s="280"/>
      <c r="I88" s="162"/>
      <c r="J88" s="162"/>
    </row>
    <row r="89" spans="1:10" s="163" customFormat="1">
      <c r="A89" s="172"/>
      <c r="C89" s="280"/>
      <c r="D89" s="280"/>
      <c r="E89" s="280"/>
      <c r="F89" s="280"/>
      <c r="G89" s="280"/>
      <c r="H89" s="280"/>
      <c r="I89" s="162"/>
      <c r="J89" s="162"/>
    </row>
    <row r="90" spans="1:10" s="163" customFormat="1">
      <c r="A90" s="172"/>
      <c r="C90" s="280"/>
      <c r="D90" s="280"/>
      <c r="E90" s="280"/>
      <c r="F90" s="280"/>
      <c r="G90" s="280"/>
      <c r="H90" s="280"/>
      <c r="I90" s="162"/>
      <c r="J90" s="162"/>
    </row>
    <row r="91" spans="1:10" s="163" customFormat="1">
      <c r="A91" s="172"/>
      <c r="C91" s="280"/>
      <c r="D91" s="280"/>
      <c r="E91" s="280"/>
      <c r="F91" s="280"/>
      <c r="G91" s="280"/>
      <c r="H91" s="280"/>
      <c r="I91" s="162"/>
      <c r="J91" s="162"/>
    </row>
    <row r="92" spans="1:10" s="163" customFormat="1">
      <c r="A92" s="172"/>
      <c r="C92" s="280"/>
      <c r="D92" s="280"/>
      <c r="E92" s="280"/>
      <c r="F92" s="280"/>
      <c r="G92" s="280"/>
      <c r="H92" s="280"/>
      <c r="I92" s="162"/>
      <c r="J92" s="162"/>
    </row>
    <row r="93" spans="1:10" s="163" customFormat="1">
      <c r="A93" s="172"/>
      <c r="C93" s="280"/>
      <c r="D93" s="280"/>
      <c r="E93" s="280"/>
      <c r="F93" s="280"/>
      <c r="G93" s="280"/>
      <c r="H93" s="280"/>
      <c r="I93" s="162"/>
      <c r="J93" s="162"/>
    </row>
    <row r="94" spans="1:10" s="163" customFormat="1">
      <c r="A94" s="172"/>
      <c r="C94" s="280"/>
      <c r="D94" s="280"/>
      <c r="E94" s="280"/>
      <c r="F94" s="280"/>
      <c r="G94" s="280"/>
      <c r="H94" s="280"/>
      <c r="I94" s="162"/>
      <c r="J94" s="162"/>
    </row>
    <row r="95" spans="1:10" s="163" customFormat="1">
      <c r="A95" s="172"/>
      <c r="C95" s="280"/>
      <c r="D95" s="280"/>
      <c r="E95" s="280"/>
      <c r="F95" s="280"/>
      <c r="G95" s="280"/>
      <c r="H95" s="280"/>
      <c r="I95" s="162"/>
      <c r="J95" s="162"/>
    </row>
    <row r="96" spans="1:10" s="163" customFormat="1">
      <c r="A96" s="172"/>
      <c r="C96" s="280"/>
      <c r="D96" s="280"/>
      <c r="E96" s="280"/>
      <c r="F96" s="280"/>
      <c r="G96" s="280"/>
      <c r="H96" s="280"/>
      <c r="I96" s="162"/>
      <c r="J96" s="162"/>
    </row>
    <row r="97" spans="1:10" s="163" customFormat="1">
      <c r="A97" s="172"/>
      <c r="C97" s="280"/>
      <c r="D97" s="280"/>
      <c r="E97" s="280"/>
      <c r="F97" s="280"/>
      <c r="G97" s="280"/>
      <c r="H97" s="280"/>
      <c r="I97" s="162"/>
      <c r="J97" s="162"/>
    </row>
    <row r="98" spans="1:10" s="163" customFormat="1">
      <c r="A98" s="172"/>
      <c r="C98" s="280"/>
      <c r="D98" s="280"/>
      <c r="E98" s="280"/>
      <c r="F98" s="280"/>
      <c r="G98" s="280"/>
      <c r="H98" s="280"/>
      <c r="I98" s="162"/>
      <c r="J98" s="162"/>
    </row>
    <row r="99" spans="1:10" s="163" customFormat="1">
      <c r="A99" s="172"/>
      <c r="C99" s="280"/>
      <c r="D99" s="280"/>
      <c r="E99" s="280"/>
      <c r="F99" s="280"/>
      <c r="G99" s="280"/>
      <c r="H99" s="280"/>
      <c r="I99" s="162"/>
      <c r="J99" s="162"/>
    </row>
    <row r="100" spans="1:10" s="163" customFormat="1">
      <c r="A100" s="172"/>
      <c r="C100" s="280"/>
      <c r="D100" s="280"/>
      <c r="E100" s="280"/>
      <c r="F100" s="280"/>
      <c r="G100" s="280"/>
      <c r="H100" s="280"/>
      <c r="I100" s="162"/>
      <c r="J100" s="162"/>
    </row>
    <row r="101" spans="1:10" s="163" customFormat="1">
      <c r="A101" s="172"/>
      <c r="C101" s="280"/>
      <c r="D101" s="280"/>
      <c r="E101" s="280"/>
      <c r="F101" s="280"/>
      <c r="G101" s="280"/>
      <c r="H101" s="280"/>
      <c r="I101" s="162"/>
      <c r="J101" s="162"/>
    </row>
    <row r="102" spans="1:10" s="163" customFormat="1">
      <c r="A102" s="172"/>
      <c r="C102" s="280"/>
      <c r="D102" s="280"/>
      <c r="E102" s="280"/>
      <c r="F102" s="280"/>
      <c r="G102" s="280"/>
      <c r="H102" s="280"/>
      <c r="I102" s="162"/>
      <c r="J102" s="162"/>
    </row>
    <row r="103" spans="1:10" s="163" customFormat="1">
      <c r="A103" s="172"/>
      <c r="C103" s="280"/>
      <c r="D103" s="280"/>
      <c r="E103" s="280"/>
      <c r="F103" s="280"/>
      <c r="G103" s="280"/>
      <c r="H103" s="280"/>
      <c r="I103" s="162"/>
      <c r="J103" s="162"/>
    </row>
    <row r="104" spans="1:10" s="163" customFormat="1">
      <c r="A104" s="172"/>
      <c r="C104" s="280"/>
      <c r="D104" s="280"/>
      <c r="E104" s="280"/>
      <c r="F104" s="280"/>
      <c r="G104" s="280"/>
      <c r="H104" s="280"/>
      <c r="I104" s="162"/>
      <c r="J104" s="162"/>
    </row>
    <row r="105" spans="1:10" s="163" customFormat="1">
      <c r="A105" s="172"/>
      <c r="C105" s="280"/>
      <c r="D105" s="280"/>
      <c r="E105" s="280"/>
      <c r="F105" s="280"/>
      <c r="G105" s="280"/>
      <c r="H105" s="280"/>
      <c r="I105" s="162"/>
      <c r="J105" s="162"/>
    </row>
    <row r="106" spans="1:10" s="163" customFormat="1">
      <c r="A106" s="172"/>
      <c r="C106" s="280"/>
      <c r="D106" s="280"/>
      <c r="E106" s="280"/>
      <c r="F106" s="280"/>
      <c r="G106" s="280"/>
      <c r="H106" s="280"/>
      <c r="I106" s="162"/>
      <c r="J106" s="162"/>
    </row>
    <row r="107" spans="1:10" s="163" customFormat="1">
      <c r="A107" s="172"/>
      <c r="C107" s="280"/>
      <c r="D107" s="280"/>
      <c r="E107" s="280"/>
      <c r="F107" s="280"/>
      <c r="G107" s="280"/>
      <c r="H107" s="280"/>
      <c r="I107" s="162"/>
      <c r="J107" s="162"/>
    </row>
    <row r="108" spans="1:10" s="163" customFormat="1">
      <c r="A108" s="172"/>
      <c r="C108" s="280"/>
      <c r="D108" s="280"/>
      <c r="E108" s="280"/>
      <c r="F108" s="280"/>
      <c r="G108" s="280"/>
      <c r="H108" s="280"/>
      <c r="I108" s="162"/>
      <c r="J108" s="162"/>
    </row>
    <row r="109" spans="1:10" s="163" customFormat="1">
      <c r="A109" s="172"/>
      <c r="C109" s="280"/>
      <c r="D109" s="280"/>
      <c r="E109" s="280"/>
      <c r="F109" s="280"/>
      <c r="G109" s="280"/>
      <c r="H109" s="280"/>
      <c r="I109" s="162"/>
      <c r="J109" s="162"/>
    </row>
    <row r="110" spans="1:10" s="163" customFormat="1">
      <c r="A110" s="172"/>
      <c r="C110" s="280"/>
      <c r="D110" s="280"/>
      <c r="E110" s="280"/>
      <c r="F110" s="280"/>
      <c r="G110" s="280"/>
      <c r="H110" s="280"/>
      <c r="I110" s="162"/>
      <c r="J110" s="162"/>
    </row>
    <row r="111" spans="1:10" s="163" customFormat="1">
      <c r="A111" s="172"/>
      <c r="C111" s="280"/>
      <c r="D111" s="280"/>
      <c r="E111" s="280"/>
      <c r="F111" s="280"/>
      <c r="G111" s="280"/>
      <c r="H111" s="280"/>
      <c r="I111" s="162"/>
      <c r="J111" s="162"/>
    </row>
    <row r="112" spans="1:10" s="163" customFormat="1">
      <c r="A112" s="172"/>
      <c r="C112" s="280"/>
      <c r="D112" s="280"/>
      <c r="E112" s="280"/>
      <c r="F112" s="280"/>
      <c r="G112" s="280"/>
      <c r="H112" s="280"/>
      <c r="I112" s="162"/>
      <c r="J112" s="162"/>
    </row>
    <row r="113" spans="1:10" s="163" customFormat="1">
      <c r="A113" s="172"/>
      <c r="C113" s="280"/>
      <c r="D113" s="280"/>
      <c r="E113" s="280"/>
      <c r="F113" s="280"/>
      <c r="G113" s="280"/>
      <c r="H113" s="280"/>
      <c r="I113" s="162"/>
      <c r="J113" s="162"/>
    </row>
    <row r="114" spans="1:10" s="163" customFormat="1">
      <c r="A114" s="172"/>
      <c r="C114" s="280"/>
      <c r="D114" s="280"/>
      <c r="E114" s="280"/>
      <c r="F114" s="280"/>
      <c r="G114" s="280"/>
      <c r="H114" s="280"/>
      <c r="I114" s="162"/>
      <c r="J114" s="162"/>
    </row>
    <row r="115" spans="1:10" s="163" customFormat="1">
      <c r="A115" s="172"/>
      <c r="C115" s="280"/>
      <c r="D115" s="280"/>
      <c r="E115" s="280"/>
      <c r="F115" s="280"/>
      <c r="G115" s="280"/>
      <c r="H115" s="280"/>
      <c r="I115" s="162"/>
      <c r="J115" s="162"/>
    </row>
    <row r="116" spans="1:10" s="163" customFormat="1">
      <c r="A116" s="172"/>
      <c r="C116" s="280"/>
      <c r="D116" s="280"/>
      <c r="E116" s="280"/>
      <c r="F116" s="280"/>
      <c r="G116" s="280"/>
      <c r="H116" s="280"/>
      <c r="I116" s="162"/>
      <c r="J116" s="162"/>
    </row>
    <row r="117" spans="1:10" s="163" customFormat="1">
      <c r="A117" s="172"/>
      <c r="C117" s="280"/>
      <c r="D117" s="280"/>
      <c r="E117" s="280"/>
      <c r="F117" s="280"/>
      <c r="G117" s="280"/>
      <c r="H117" s="280"/>
      <c r="I117" s="162"/>
      <c r="J117" s="162"/>
    </row>
    <row r="118" spans="1:10" s="163" customFormat="1">
      <c r="A118" s="172"/>
      <c r="C118" s="280"/>
      <c r="D118" s="280"/>
      <c r="E118" s="280"/>
      <c r="F118" s="280"/>
      <c r="G118" s="280"/>
      <c r="H118" s="280"/>
      <c r="I118" s="162"/>
      <c r="J118" s="162"/>
    </row>
    <row r="119" spans="1:10" s="163" customFormat="1">
      <c r="A119" s="172"/>
      <c r="C119" s="280"/>
      <c r="D119" s="280"/>
      <c r="E119" s="280"/>
      <c r="F119" s="280"/>
      <c r="G119" s="280"/>
      <c r="H119" s="280"/>
      <c r="I119" s="162"/>
      <c r="J119" s="162"/>
    </row>
    <row r="120" spans="1:10" s="163" customFormat="1">
      <c r="A120" s="172"/>
      <c r="C120" s="280"/>
      <c r="D120" s="280"/>
      <c r="E120" s="280"/>
      <c r="F120" s="280"/>
      <c r="G120" s="280"/>
      <c r="H120" s="280"/>
      <c r="I120" s="162"/>
      <c r="J120" s="162"/>
    </row>
    <row r="121" spans="1:10" s="163" customFormat="1">
      <c r="A121" s="172"/>
      <c r="C121" s="280"/>
      <c r="D121" s="280"/>
      <c r="E121" s="280"/>
      <c r="F121" s="280"/>
      <c r="G121" s="280"/>
      <c r="H121" s="280"/>
      <c r="I121" s="162"/>
      <c r="J121" s="162"/>
    </row>
    <row r="122" spans="1:10" s="163" customFormat="1">
      <c r="A122" s="172"/>
      <c r="C122" s="280"/>
      <c r="D122" s="280"/>
      <c r="E122" s="280"/>
      <c r="F122" s="280"/>
      <c r="G122" s="280"/>
      <c r="H122" s="280"/>
      <c r="I122" s="162"/>
      <c r="J122" s="162"/>
    </row>
    <row r="123" spans="1:10" s="163" customFormat="1">
      <c r="A123" s="172"/>
      <c r="C123" s="280"/>
      <c r="D123" s="280"/>
      <c r="E123" s="280"/>
      <c r="F123" s="280"/>
      <c r="G123" s="280"/>
      <c r="H123" s="280"/>
      <c r="I123" s="162"/>
      <c r="J123" s="162"/>
    </row>
    <row r="124" spans="1:10" s="163" customFormat="1">
      <c r="A124" s="172"/>
      <c r="C124" s="280"/>
      <c r="D124" s="280"/>
      <c r="E124" s="280"/>
      <c r="F124" s="280"/>
      <c r="G124" s="280"/>
      <c r="H124" s="280"/>
      <c r="I124" s="162"/>
      <c r="J124" s="162"/>
    </row>
    <row r="125" spans="1:10" s="163" customFormat="1">
      <c r="A125" s="172"/>
      <c r="C125" s="280"/>
      <c r="D125" s="280"/>
      <c r="E125" s="280"/>
      <c r="F125" s="280"/>
      <c r="G125" s="280"/>
      <c r="H125" s="280"/>
      <c r="I125" s="162"/>
      <c r="J125" s="162"/>
    </row>
    <row r="126" spans="1:10" s="163" customFormat="1">
      <c r="A126" s="172"/>
      <c r="C126" s="280"/>
      <c r="D126" s="280"/>
      <c r="E126" s="280"/>
      <c r="F126" s="280"/>
      <c r="G126" s="280"/>
      <c r="H126" s="280"/>
      <c r="I126" s="162"/>
      <c r="J126" s="162"/>
    </row>
    <row r="127" spans="1:10" s="163" customFormat="1">
      <c r="A127" s="172"/>
      <c r="C127" s="280"/>
      <c r="D127" s="280"/>
      <c r="E127" s="280"/>
      <c r="F127" s="280"/>
      <c r="G127" s="280"/>
      <c r="H127" s="280"/>
      <c r="I127" s="162"/>
      <c r="J127" s="162"/>
    </row>
    <row r="128" spans="1:10" s="163" customFormat="1">
      <c r="A128" s="172"/>
      <c r="C128" s="280"/>
      <c r="D128" s="280"/>
      <c r="E128" s="280"/>
      <c r="F128" s="280"/>
      <c r="G128" s="280"/>
      <c r="H128" s="280"/>
      <c r="I128" s="162"/>
      <c r="J128" s="162"/>
    </row>
    <row r="129" spans="1:10" s="163" customFormat="1">
      <c r="A129" s="172"/>
      <c r="C129" s="280"/>
      <c r="D129" s="280"/>
      <c r="E129" s="280"/>
      <c r="F129" s="280"/>
      <c r="G129" s="280"/>
      <c r="H129" s="280"/>
      <c r="I129" s="162"/>
      <c r="J129" s="162"/>
    </row>
    <row r="130" spans="1:10" s="163" customFormat="1">
      <c r="A130" s="172"/>
      <c r="C130" s="280"/>
      <c r="D130" s="280"/>
      <c r="E130" s="280"/>
      <c r="F130" s="280"/>
      <c r="G130" s="280"/>
      <c r="H130" s="280"/>
      <c r="I130" s="162"/>
      <c r="J130" s="162"/>
    </row>
    <row r="131" spans="1:10" s="163" customFormat="1">
      <c r="A131" s="172"/>
      <c r="C131" s="280"/>
      <c r="D131" s="280"/>
      <c r="E131" s="280"/>
      <c r="F131" s="280"/>
      <c r="G131" s="280"/>
      <c r="H131" s="280"/>
      <c r="I131" s="162"/>
      <c r="J131" s="162"/>
    </row>
    <row r="132" spans="1:10" s="163" customFormat="1">
      <c r="A132" s="172"/>
      <c r="C132" s="280"/>
      <c r="D132" s="280"/>
      <c r="E132" s="280"/>
      <c r="F132" s="280"/>
      <c r="G132" s="280"/>
      <c r="H132" s="280"/>
      <c r="I132" s="162"/>
      <c r="J132" s="162"/>
    </row>
    <row r="133" spans="1:10" s="163" customFormat="1">
      <c r="A133" s="172"/>
      <c r="C133" s="280"/>
      <c r="D133" s="280"/>
      <c r="E133" s="280"/>
      <c r="F133" s="280"/>
      <c r="G133" s="280"/>
      <c r="H133" s="280"/>
      <c r="I133" s="162"/>
      <c r="J133" s="162"/>
    </row>
    <row r="134" spans="1:10" s="163" customFormat="1">
      <c r="A134" s="172"/>
      <c r="C134" s="280"/>
      <c r="D134" s="280"/>
      <c r="E134" s="280"/>
      <c r="F134" s="280"/>
      <c r="G134" s="280"/>
      <c r="H134" s="280"/>
      <c r="I134" s="162"/>
      <c r="J134" s="162"/>
    </row>
    <row r="135" spans="1:10" s="163" customFormat="1">
      <c r="A135" s="172"/>
      <c r="C135" s="280"/>
      <c r="D135" s="280"/>
      <c r="E135" s="280"/>
      <c r="F135" s="280"/>
      <c r="G135" s="280"/>
      <c r="H135" s="280"/>
      <c r="I135" s="162"/>
      <c r="J135" s="162"/>
    </row>
    <row r="136" spans="1:10" s="163" customFormat="1">
      <c r="A136" s="172"/>
      <c r="C136" s="280"/>
      <c r="D136" s="280"/>
      <c r="E136" s="280"/>
      <c r="F136" s="280"/>
      <c r="G136" s="280"/>
      <c r="H136" s="280"/>
      <c r="I136" s="162"/>
      <c r="J136" s="162"/>
    </row>
    <row r="137" spans="1:10" s="163" customFormat="1">
      <c r="A137" s="172"/>
      <c r="C137" s="280"/>
      <c r="D137" s="280"/>
      <c r="E137" s="280"/>
      <c r="F137" s="280"/>
      <c r="G137" s="280"/>
      <c r="H137" s="280"/>
      <c r="I137" s="162"/>
      <c r="J137" s="162"/>
    </row>
    <row r="138" spans="1:10" s="163" customFormat="1">
      <c r="A138" s="172"/>
      <c r="C138" s="280"/>
      <c r="D138" s="280"/>
      <c r="E138" s="280"/>
      <c r="F138" s="280"/>
      <c r="G138" s="280"/>
      <c r="H138" s="280"/>
      <c r="I138" s="162"/>
      <c r="J138" s="162"/>
    </row>
    <row r="139" spans="1:10" s="163" customFormat="1">
      <c r="A139" s="172"/>
      <c r="C139" s="280"/>
      <c r="D139" s="280"/>
      <c r="E139" s="280"/>
      <c r="F139" s="280"/>
      <c r="G139" s="280"/>
      <c r="H139" s="280"/>
      <c r="I139" s="162"/>
      <c r="J139" s="162"/>
    </row>
    <row r="140" spans="1:10" s="163" customFormat="1">
      <c r="A140" s="172"/>
      <c r="C140" s="280"/>
      <c r="D140" s="280"/>
      <c r="E140" s="280"/>
      <c r="F140" s="280"/>
      <c r="G140" s="280"/>
      <c r="H140" s="280"/>
      <c r="I140" s="162"/>
      <c r="J140" s="162"/>
    </row>
    <row r="141" spans="1:10" s="163" customFormat="1">
      <c r="A141" s="172"/>
      <c r="C141" s="280"/>
      <c r="D141" s="280"/>
      <c r="E141" s="280"/>
      <c r="F141" s="280"/>
      <c r="G141" s="280"/>
      <c r="H141" s="280"/>
      <c r="I141" s="162"/>
      <c r="J141" s="162"/>
    </row>
    <row r="142" spans="1:10" s="163" customFormat="1">
      <c r="A142" s="172"/>
      <c r="C142" s="280"/>
      <c r="D142" s="280"/>
      <c r="E142" s="280"/>
      <c r="F142" s="280"/>
      <c r="G142" s="280"/>
      <c r="H142" s="280"/>
      <c r="I142" s="162"/>
      <c r="J142" s="162"/>
    </row>
    <row r="143" spans="1:10" s="163" customFormat="1">
      <c r="A143" s="172"/>
      <c r="C143" s="280"/>
      <c r="D143" s="280"/>
      <c r="E143" s="280"/>
      <c r="F143" s="280"/>
      <c r="G143" s="280"/>
      <c r="H143" s="280"/>
      <c r="I143" s="162"/>
      <c r="J143" s="162"/>
    </row>
    <row r="144" spans="1:10" s="163" customFormat="1">
      <c r="A144" s="172"/>
      <c r="C144" s="280"/>
      <c r="D144" s="280"/>
      <c r="E144" s="280"/>
      <c r="F144" s="280"/>
      <c r="G144" s="280"/>
      <c r="H144" s="280"/>
      <c r="I144" s="162"/>
      <c r="J144" s="162"/>
    </row>
    <row r="145" spans="1:10" s="163" customFormat="1">
      <c r="A145" s="172"/>
      <c r="C145" s="280"/>
      <c r="D145" s="280"/>
      <c r="E145" s="280"/>
      <c r="F145" s="280"/>
      <c r="G145" s="280"/>
      <c r="H145" s="280"/>
      <c r="I145" s="162"/>
      <c r="J145" s="162"/>
    </row>
    <row r="146" spans="1:10" s="163" customFormat="1">
      <c r="A146" s="172"/>
      <c r="C146" s="280"/>
      <c r="D146" s="280"/>
      <c r="E146" s="280"/>
      <c r="F146" s="280"/>
      <c r="G146" s="280"/>
      <c r="H146" s="280"/>
      <c r="I146" s="162"/>
      <c r="J146" s="162"/>
    </row>
    <row r="147" spans="1:10" s="163" customFormat="1">
      <c r="A147" s="172"/>
      <c r="C147" s="280"/>
      <c r="D147" s="280"/>
      <c r="E147" s="280"/>
      <c r="F147" s="280"/>
      <c r="G147" s="280"/>
      <c r="H147" s="280"/>
      <c r="I147" s="162"/>
      <c r="J147" s="162"/>
    </row>
    <row r="148" spans="1:10" s="163" customFormat="1">
      <c r="A148" s="172"/>
      <c r="C148" s="280"/>
      <c r="D148" s="280"/>
      <c r="E148" s="280"/>
      <c r="F148" s="280"/>
      <c r="G148" s="280"/>
      <c r="H148" s="280"/>
      <c r="I148" s="162"/>
      <c r="J148" s="162"/>
    </row>
    <row r="149" spans="1:10" s="163" customFormat="1">
      <c r="A149" s="172"/>
      <c r="C149" s="280"/>
      <c r="D149" s="280"/>
      <c r="E149" s="280"/>
      <c r="F149" s="280"/>
      <c r="G149" s="280"/>
      <c r="H149" s="280"/>
      <c r="I149" s="162"/>
      <c r="J149" s="162"/>
    </row>
    <row r="150" spans="1:10" s="163" customFormat="1">
      <c r="A150" s="172"/>
      <c r="C150" s="280"/>
      <c r="D150" s="280"/>
      <c r="E150" s="280"/>
      <c r="F150" s="280"/>
      <c r="G150" s="280"/>
      <c r="H150" s="280"/>
      <c r="I150" s="162"/>
      <c r="J150" s="162"/>
    </row>
    <row r="151" spans="1:10" s="163" customFormat="1">
      <c r="A151" s="172"/>
      <c r="C151" s="280"/>
      <c r="D151" s="280"/>
      <c r="E151" s="280"/>
      <c r="F151" s="280"/>
      <c r="G151" s="280"/>
      <c r="H151" s="280"/>
      <c r="I151" s="162"/>
      <c r="J151" s="162"/>
    </row>
    <row r="152" spans="1:10" s="163" customFormat="1">
      <c r="A152" s="172"/>
      <c r="C152" s="280"/>
      <c r="D152" s="280"/>
      <c r="E152" s="280"/>
      <c r="F152" s="280"/>
      <c r="G152" s="280"/>
      <c r="H152" s="280"/>
      <c r="I152" s="162"/>
      <c r="J152" s="162"/>
    </row>
    <row r="153" spans="1:10" s="163" customFormat="1">
      <c r="A153" s="172"/>
      <c r="C153" s="280"/>
      <c r="D153" s="280"/>
      <c r="E153" s="280"/>
      <c r="F153" s="280"/>
      <c r="G153" s="280"/>
      <c r="H153" s="280"/>
      <c r="I153" s="162"/>
      <c r="J153" s="162"/>
    </row>
    <row r="154" spans="1:10" s="163" customFormat="1">
      <c r="A154" s="172"/>
      <c r="C154" s="280"/>
      <c r="D154" s="280"/>
      <c r="E154" s="280"/>
      <c r="F154" s="280"/>
      <c r="G154" s="280"/>
      <c r="H154" s="280"/>
      <c r="I154" s="162"/>
      <c r="J154" s="162"/>
    </row>
    <row r="155" spans="1:10" s="163" customFormat="1">
      <c r="A155" s="172"/>
      <c r="C155" s="280"/>
      <c r="D155" s="280"/>
      <c r="E155" s="280"/>
      <c r="F155" s="280"/>
      <c r="G155" s="280"/>
      <c r="H155" s="280"/>
      <c r="I155" s="162"/>
      <c r="J155" s="162"/>
    </row>
    <row r="156" spans="1:10" s="163" customFormat="1">
      <c r="A156" s="172"/>
      <c r="C156" s="280"/>
      <c r="D156" s="280"/>
      <c r="E156" s="280"/>
      <c r="F156" s="280"/>
      <c r="G156" s="280"/>
      <c r="H156" s="280"/>
      <c r="I156" s="162"/>
      <c r="J156" s="162"/>
    </row>
    <row r="157" spans="1:10" s="163" customFormat="1">
      <c r="A157" s="172"/>
      <c r="C157" s="280"/>
      <c r="D157" s="280"/>
      <c r="E157" s="280"/>
      <c r="F157" s="280"/>
      <c r="G157" s="280"/>
      <c r="H157" s="280"/>
      <c r="I157" s="162"/>
      <c r="J157" s="162"/>
    </row>
    <row r="158" spans="1:10" s="163" customFormat="1">
      <c r="A158" s="172"/>
      <c r="C158" s="280"/>
      <c r="D158" s="280"/>
      <c r="E158" s="280"/>
      <c r="F158" s="280"/>
      <c r="G158" s="280"/>
      <c r="H158" s="280"/>
      <c r="I158" s="162"/>
      <c r="J158" s="162"/>
    </row>
    <row r="159" spans="1:10" s="163" customFormat="1">
      <c r="A159" s="172"/>
      <c r="C159" s="280"/>
      <c r="D159" s="280"/>
      <c r="E159" s="280"/>
      <c r="F159" s="280"/>
      <c r="G159" s="280"/>
      <c r="H159" s="280"/>
      <c r="I159" s="162"/>
      <c r="J159" s="162"/>
    </row>
    <row r="160" spans="1:10" s="163" customFormat="1">
      <c r="A160" s="172"/>
      <c r="C160" s="280"/>
      <c r="D160" s="280"/>
      <c r="E160" s="280"/>
      <c r="F160" s="280"/>
      <c r="G160" s="280"/>
      <c r="H160" s="280"/>
      <c r="I160" s="162"/>
      <c r="J160" s="162"/>
    </row>
    <row r="161" spans="1:10" s="163" customFormat="1">
      <c r="A161" s="172"/>
      <c r="C161" s="280"/>
      <c r="D161" s="280"/>
      <c r="E161" s="280"/>
      <c r="F161" s="280"/>
      <c r="G161" s="280"/>
      <c r="H161" s="280"/>
      <c r="I161" s="162"/>
      <c r="J161" s="162"/>
    </row>
    <row r="162" spans="1:10" s="163" customFormat="1">
      <c r="A162" s="172"/>
      <c r="C162" s="280"/>
      <c r="D162" s="280"/>
      <c r="E162" s="280"/>
      <c r="F162" s="280"/>
      <c r="G162" s="280"/>
      <c r="H162" s="280"/>
      <c r="I162" s="162"/>
      <c r="J162" s="162"/>
    </row>
    <row r="163" spans="1:10" s="163" customFormat="1">
      <c r="A163" s="172"/>
      <c r="C163" s="280"/>
      <c r="D163" s="280"/>
      <c r="E163" s="280"/>
      <c r="F163" s="280"/>
      <c r="G163" s="280"/>
      <c r="H163" s="280"/>
      <c r="I163" s="162"/>
      <c r="J163" s="162"/>
    </row>
    <row r="164" spans="1:10" s="163" customFormat="1">
      <c r="A164" s="172"/>
      <c r="C164" s="280"/>
      <c r="D164" s="280"/>
      <c r="E164" s="280"/>
      <c r="F164" s="280"/>
      <c r="G164" s="280"/>
      <c r="H164" s="280"/>
      <c r="I164" s="162"/>
      <c r="J164" s="162"/>
    </row>
    <row r="165" spans="1:10" s="163" customFormat="1">
      <c r="A165" s="172"/>
      <c r="C165" s="280"/>
      <c r="D165" s="280"/>
      <c r="E165" s="280"/>
      <c r="F165" s="280"/>
      <c r="G165" s="280"/>
      <c r="H165" s="280"/>
      <c r="I165" s="162"/>
      <c r="J165" s="162"/>
    </row>
    <row r="166" spans="1:10" s="163" customFormat="1">
      <c r="A166" s="172"/>
      <c r="C166" s="280"/>
      <c r="D166" s="280"/>
      <c r="E166" s="280"/>
      <c r="F166" s="280"/>
      <c r="G166" s="280"/>
      <c r="H166" s="280"/>
      <c r="I166" s="162"/>
      <c r="J166" s="162"/>
    </row>
    <row r="167" spans="1:10" s="163" customFormat="1">
      <c r="A167" s="172"/>
      <c r="C167" s="280"/>
      <c r="D167" s="280"/>
      <c r="E167" s="280"/>
      <c r="F167" s="280"/>
      <c r="G167" s="280"/>
      <c r="H167" s="280"/>
      <c r="I167" s="162"/>
      <c r="J167" s="162"/>
    </row>
    <row r="168" spans="1:10" s="163" customFormat="1">
      <c r="A168" s="172"/>
      <c r="C168" s="280"/>
      <c r="D168" s="280"/>
      <c r="E168" s="280"/>
      <c r="F168" s="280"/>
      <c r="G168" s="280"/>
      <c r="H168" s="280"/>
      <c r="I168" s="162"/>
      <c r="J168" s="162"/>
    </row>
    <row r="169" spans="1:10" s="163" customFormat="1">
      <c r="A169" s="172"/>
      <c r="C169" s="280"/>
      <c r="D169" s="280"/>
      <c r="E169" s="280"/>
      <c r="F169" s="280"/>
      <c r="G169" s="280"/>
      <c r="H169" s="280"/>
      <c r="I169" s="162"/>
      <c r="J169" s="162"/>
    </row>
    <row r="170" spans="1:10" s="163" customFormat="1">
      <c r="A170" s="172"/>
      <c r="C170" s="280"/>
      <c r="D170" s="280"/>
      <c r="E170" s="280"/>
      <c r="F170" s="280"/>
      <c r="G170" s="280"/>
      <c r="H170" s="280"/>
      <c r="I170" s="162"/>
      <c r="J170" s="162"/>
    </row>
    <row r="171" spans="1:10" s="163" customFormat="1">
      <c r="A171" s="172"/>
      <c r="C171" s="280"/>
      <c r="D171" s="280"/>
      <c r="E171" s="280"/>
      <c r="F171" s="280"/>
      <c r="G171" s="280"/>
      <c r="H171" s="280"/>
      <c r="I171" s="162"/>
      <c r="J171" s="162"/>
    </row>
    <row r="172" spans="1:10" s="163" customFormat="1">
      <c r="A172" s="172"/>
      <c r="C172" s="280"/>
      <c r="D172" s="280"/>
      <c r="E172" s="280"/>
      <c r="F172" s="280"/>
      <c r="G172" s="280"/>
      <c r="H172" s="280"/>
      <c r="I172" s="162"/>
      <c r="J172" s="162"/>
    </row>
    <row r="173" spans="1:10" s="163" customFormat="1">
      <c r="A173" s="172"/>
      <c r="C173" s="280"/>
      <c r="D173" s="280"/>
      <c r="E173" s="280"/>
      <c r="F173" s="280"/>
      <c r="G173" s="280"/>
      <c r="H173" s="280"/>
      <c r="I173" s="162"/>
      <c r="J173" s="162"/>
    </row>
    <row r="174" spans="1:10" s="163" customFormat="1">
      <c r="A174" s="172"/>
      <c r="C174" s="280"/>
      <c r="D174" s="280"/>
      <c r="E174" s="280"/>
      <c r="F174" s="280"/>
      <c r="G174" s="280"/>
      <c r="H174" s="280"/>
      <c r="I174" s="162"/>
      <c r="J174" s="162"/>
    </row>
    <row r="175" spans="1:10" s="163" customFormat="1">
      <c r="A175" s="172"/>
      <c r="C175" s="280"/>
      <c r="D175" s="280"/>
      <c r="E175" s="280"/>
      <c r="F175" s="280"/>
      <c r="G175" s="280"/>
      <c r="H175" s="280"/>
      <c r="I175" s="162"/>
      <c r="J175" s="162"/>
    </row>
    <row r="176" spans="1:10" s="163" customFormat="1">
      <c r="A176" s="172"/>
      <c r="C176" s="280"/>
      <c r="D176" s="280"/>
      <c r="E176" s="280"/>
      <c r="F176" s="280"/>
      <c r="G176" s="280"/>
      <c r="H176" s="280"/>
      <c r="I176" s="162"/>
      <c r="J176" s="162"/>
    </row>
    <row r="177" spans="1:10" s="163" customFormat="1">
      <c r="A177" s="172"/>
      <c r="C177" s="280"/>
      <c r="D177" s="280"/>
      <c r="E177" s="280"/>
      <c r="F177" s="280"/>
      <c r="G177" s="280"/>
      <c r="H177" s="280"/>
      <c r="I177" s="162"/>
      <c r="J177" s="162"/>
    </row>
    <row r="178" spans="1:10" s="163" customFormat="1">
      <c r="A178" s="172"/>
      <c r="C178" s="280"/>
      <c r="D178" s="280"/>
      <c r="E178" s="280"/>
      <c r="F178" s="280"/>
      <c r="G178" s="280"/>
      <c r="H178" s="280"/>
      <c r="I178" s="162"/>
      <c r="J178" s="162"/>
    </row>
    <row r="179" spans="1:10" s="163" customFormat="1">
      <c r="A179" s="172"/>
      <c r="C179" s="280"/>
      <c r="D179" s="280"/>
      <c r="E179" s="280"/>
      <c r="F179" s="280"/>
      <c r="G179" s="280"/>
      <c r="H179" s="280"/>
      <c r="I179" s="162"/>
      <c r="J179" s="162"/>
    </row>
    <row r="180" spans="1:10" s="163" customFormat="1">
      <c r="A180" s="172"/>
      <c r="C180" s="280"/>
      <c r="D180" s="280"/>
      <c r="E180" s="280"/>
      <c r="F180" s="280"/>
      <c r="G180" s="280"/>
      <c r="H180" s="280"/>
      <c r="I180" s="162"/>
      <c r="J180" s="162"/>
    </row>
    <row r="181" spans="1:10" s="163" customFormat="1">
      <c r="A181" s="172"/>
      <c r="C181" s="280"/>
      <c r="D181" s="280"/>
      <c r="E181" s="280"/>
      <c r="F181" s="280"/>
      <c r="G181" s="280"/>
      <c r="H181" s="280"/>
      <c r="I181" s="162"/>
      <c r="J181" s="162"/>
    </row>
    <row r="182" spans="1:10" s="163" customFormat="1">
      <c r="A182" s="172"/>
      <c r="C182" s="280"/>
      <c r="D182" s="280"/>
      <c r="E182" s="280"/>
      <c r="F182" s="280"/>
      <c r="G182" s="280"/>
      <c r="H182" s="280"/>
      <c r="I182" s="162"/>
      <c r="J182" s="162"/>
    </row>
    <row r="183" spans="1:10" s="163" customFormat="1">
      <c r="A183" s="172"/>
      <c r="C183" s="280"/>
      <c r="D183" s="280"/>
      <c r="E183" s="280"/>
      <c r="F183" s="280"/>
      <c r="G183" s="280"/>
      <c r="H183" s="280"/>
      <c r="I183" s="162"/>
      <c r="J183" s="162"/>
    </row>
    <row r="184" spans="1:10" s="163" customFormat="1">
      <c r="A184" s="172"/>
      <c r="C184" s="280"/>
      <c r="D184" s="280"/>
      <c r="E184" s="280"/>
      <c r="F184" s="280"/>
      <c r="G184" s="280"/>
      <c r="H184" s="280"/>
      <c r="I184" s="162"/>
      <c r="J184" s="162"/>
    </row>
    <row r="185" spans="1:10" s="163" customFormat="1">
      <c r="A185" s="172"/>
      <c r="C185" s="280"/>
      <c r="D185" s="280"/>
      <c r="E185" s="280"/>
      <c r="F185" s="280"/>
      <c r="G185" s="280"/>
      <c r="H185" s="280"/>
      <c r="I185" s="162"/>
      <c r="J185" s="162"/>
    </row>
    <row r="186" spans="1:10" s="163" customFormat="1">
      <c r="A186" s="172"/>
      <c r="C186" s="280"/>
      <c r="D186" s="280"/>
      <c r="E186" s="280"/>
      <c r="F186" s="280"/>
      <c r="G186" s="280"/>
      <c r="H186" s="280"/>
      <c r="I186" s="162"/>
      <c r="J186" s="162"/>
    </row>
    <row r="187" spans="1:10" s="163" customFormat="1">
      <c r="A187" s="172"/>
      <c r="C187" s="280"/>
      <c r="D187" s="280"/>
      <c r="E187" s="280"/>
      <c r="F187" s="280"/>
      <c r="G187" s="280"/>
      <c r="H187" s="280"/>
      <c r="I187" s="162"/>
      <c r="J187" s="162"/>
    </row>
    <row r="188" spans="1:10" s="163" customFormat="1">
      <c r="A188" s="172"/>
      <c r="C188" s="280"/>
      <c r="D188" s="280"/>
      <c r="E188" s="280"/>
      <c r="F188" s="280"/>
      <c r="G188" s="280"/>
      <c r="H188" s="280"/>
      <c r="I188" s="162"/>
      <c r="J188" s="162"/>
    </row>
    <row r="189" spans="1:10" s="163" customFormat="1">
      <c r="A189" s="172"/>
      <c r="C189" s="280"/>
      <c r="D189" s="280"/>
      <c r="E189" s="280"/>
      <c r="F189" s="280"/>
      <c r="G189" s="280"/>
      <c r="H189" s="280"/>
      <c r="I189" s="162"/>
      <c r="J189" s="162"/>
    </row>
    <row r="190" spans="1:10" s="163" customFormat="1">
      <c r="A190" s="172"/>
      <c r="C190" s="280"/>
      <c r="D190" s="280"/>
      <c r="E190" s="280"/>
      <c r="F190" s="280"/>
      <c r="G190" s="280"/>
      <c r="H190" s="280"/>
      <c r="I190" s="162"/>
      <c r="J190" s="162"/>
    </row>
    <row r="191" spans="1:10" s="163" customFormat="1">
      <c r="A191" s="172"/>
      <c r="C191" s="280"/>
      <c r="D191" s="280"/>
      <c r="E191" s="280"/>
      <c r="F191" s="280"/>
      <c r="G191" s="280"/>
      <c r="H191" s="280"/>
      <c r="I191" s="162"/>
      <c r="J191" s="162"/>
    </row>
    <row r="192" spans="1:10" s="163" customFormat="1">
      <c r="A192" s="172"/>
      <c r="C192" s="280"/>
      <c r="D192" s="280"/>
      <c r="E192" s="280"/>
      <c r="F192" s="280"/>
      <c r="G192" s="280"/>
      <c r="H192" s="280"/>
      <c r="I192" s="162"/>
      <c r="J192" s="162"/>
    </row>
    <row r="193" spans="1:10" s="163" customFormat="1">
      <c r="A193" s="172"/>
      <c r="C193" s="280"/>
      <c r="D193" s="280"/>
      <c r="E193" s="280"/>
      <c r="F193" s="280"/>
      <c r="G193" s="280"/>
      <c r="H193" s="280"/>
      <c r="I193" s="162"/>
      <c r="J193" s="162"/>
    </row>
    <row r="194" spans="1:10" s="163" customFormat="1">
      <c r="A194" s="172"/>
      <c r="C194" s="280"/>
      <c r="D194" s="280"/>
      <c r="E194" s="280"/>
      <c r="F194" s="280"/>
      <c r="G194" s="280"/>
      <c r="H194" s="280"/>
      <c r="I194" s="162"/>
      <c r="J194" s="162"/>
    </row>
    <row r="195" spans="1:10" s="163" customFormat="1">
      <c r="A195" s="172"/>
      <c r="C195" s="280"/>
      <c r="D195" s="280"/>
      <c r="E195" s="280"/>
      <c r="F195" s="280"/>
      <c r="G195" s="280"/>
      <c r="H195" s="280"/>
      <c r="I195" s="162"/>
      <c r="J195" s="162"/>
    </row>
    <row r="196" spans="1:10" s="163" customFormat="1">
      <c r="A196" s="172"/>
      <c r="C196" s="280"/>
      <c r="D196" s="280"/>
      <c r="E196" s="280"/>
      <c r="F196" s="280"/>
      <c r="G196" s="280"/>
      <c r="H196" s="280"/>
      <c r="I196" s="162"/>
      <c r="J196" s="162"/>
    </row>
    <row r="197" spans="1:10" s="163" customFormat="1">
      <c r="A197" s="172"/>
      <c r="C197" s="280"/>
      <c r="D197" s="280"/>
      <c r="E197" s="280"/>
      <c r="F197" s="280"/>
      <c r="G197" s="280"/>
      <c r="H197" s="280"/>
      <c r="I197" s="162"/>
      <c r="J197" s="162"/>
    </row>
    <row r="198" spans="1:10" s="163" customFormat="1">
      <c r="A198" s="172"/>
      <c r="C198" s="280"/>
      <c r="D198" s="280"/>
      <c r="E198" s="280"/>
      <c r="F198" s="280"/>
      <c r="G198" s="280"/>
      <c r="H198" s="280"/>
      <c r="I198" s="162"/>
      <c r="J198" s="162"/>
    </row>
    <row r="199" spans="1:10" s="163" customFormat="1">
      <c r="A199" s="172"/>
      <c r="C199" s="280"/>
      <c r="D199" s="280"/>
      <c r="E199" s="280"/>
      <c r="F199" s="280"/>
      <c r="G199" s="280"/>
      <c r="H199" s="280"/>
      <c r="I199" s="162"/>
      <c r="J199" s="162"/>
    </row>
    <row r="200" spans="1:10" s="163" customFormat="1">
      <c r="A200" s="172"/>
      <c r="C200" s="280"/>
      <c r="D200" s="280"/>
      <c r="E200" s="280"/>
      <c r="F200" s="280"/>
      <c r="G200" s="280"/>
      <c r="H200" s="280"/>
      <c r="I200" s="162"/>
      <c r="J200" s="162"/>
    </row>
  </sheetData>
  <mergeCells count="12">
    <mergeCell ref="A2:H2"/>
    <mergeCell ref="C50:D50"/>
    <mergeCell ref="F50:H50"/>
    <mergeCell ref="A7:H7"/>
    <mergeCell ref="A18:H18"/>
    <mergeCell ref="C49:D49"/>
    <mergeCell ref="F49:H49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6"/>
  <sheetViews>
    <sheetView view="pageBreakPreview" zoomScale="90" zoomScaleSheetLayoutView="90" workbookViewId="0">
      <selection activeCell="L24" sqref="L24"/>
    </sheetView>
  </sheetViews>
  <sheetFormatPr defaultColWidth="9.140625" defaultRowHeight="18.75"/>
  <cols>
    <col min="1" max="1" width="60.7109375" style="2" customWidth="1"/>
    <col min="2" max="2" width="14.140625" style="65" customWidth="1"/>
    <col min="3" max="3" width="15.140625" style="219" customWidth="1"/>
    <col min="4" max="4" width="16.140625" style="219" customWidth="1"/>
    <col min="5" max="5" width="16.7109375" style="392" customWidth="1"/>
    <col min="6" max="6" width="15.140625" style="219" customWidth="1"/>
    <col min="7" max="7" width="16" style="219" customWidth="1"/>
    <col min="8" max="9" width="9.140625" style="277"/>
    <col min="10" max="16384" width="9.140625" style="2"/>
  </cols>
  <sheetData>
    <row r="2" spans="1:9">
      <c r="A2" s="482" t="s">
        <v>417</v>
      </c>
      <c r="B2" s="482"/>
      <c r="C2" s="482"/>
      <c r="D2" s="482"/>
      <c r="E2" s="482"/>
      <c r="F2" s="482"/>
      <c r="G2" s="482"/>
    </row>
    <row r="3" spans="1:9">
      <c r="A3" s="147"/>
      <c r="B3" s="6"/>
      <c r="C3" s="6"/>
      <c r="D3" s="369"/>
      <c r="E3" s="381"/>
      <c r="F3" s="369"/>
      <c r="G3" s="6"/>
    </row>
    <row r="4" spans="1:9" ht="73.5" customHeight="1">
      <c r="A4" s="149" t="s">
        <v>154</v>
      </c>
      <c r="B4" s="8" t="s">
        <v>18</v>
      </c>
      <c r="C4" s="8" t="s">
        <v>547</v>
      </c>
      <c r="D4" s="8" t="s">
        <v>548</v>
      </c>
      <c r="E4" s="8" t="s">
        <v>549</v>
      </c>
      <c r="F4" s="8" t="s">
        <v>433</v>
      </c>
      <c r="G4" s="306" t="s">
        <v>452</v>
      </c>
    </row>
    <row r="5" spans="1:9" ht="21.75" customHeight="1">
      <c r="A5" s="66">
        <v>1</v>
      </c>
      <c r="B5" s="148">
        <v>2</v>
      </c>
      <c r="C5" s="254">
        <v>3</v>
      </c>
      <c r="D5" s="372">
        <v>4</v>
      </c>
      <c r="E5" s="384">
        <v>5</v>
      </c>
      <c r="F5" s="372">
        <v>6</v>
      </c>
      <c r="G5" s="372">
        <v>7</v>
      </c>
    </row>
    <row r="6" spans="1:9" ht="24.75" customHeight="1">
      <c r="A6" s="503" t="s">
        <v>102</v>
      </c>
      <c r="B6" s="504"/>
      <c r="C6" s="504"/>
      <c r="D6" s="504"/>
      <c r="E6" s="504"/>
      <c r="F6" s="504"/>
      <c r="G6" s="505"/>
    </row>
    <row r="7" spans="1:9" s="120" customFormat="1" ht="24.75" customHeight="1">
      <c r="A7" s="173" t="s">
        <v>407</v>
      </c>
      <c r="B7" s="174">
        <v>2050</v>
      </c>
      <c r="C7" s="331">
        <f>SUM(C8:C9)</f>
        <v>0</v>
      </c>
      <c r="D7" s="331">
        <f t="shared" ref="D7:E7" si="0">SUM(D8:D9)</f>
        <v>0</v>
      </c>
      <c r="E7" s="331">
        <f t="shared" si="0"/>
        <v>5</v>
      </c>
      <c r="F7" s="331">
        <f>E7-D7</f>
        <v>5</v>
      </c>
      <c r="G7" s="331">
        <f>IF(D7=0,0,E7/D7*100)</f>
        <v>0</v>
      </c>
      <c r="H7" s="283"/>
      <c r="I7" s="283"/>
    </row>
    <row r="8" spans="1:9" s="121" customFormat="1" ht="24.75" customHeight="1">
      <c r="A8" s="175" t="s">
        <v>590</v>
      </c>
      <c r="B8" s="176"/>
      <c r="C8" s="251"/>
      <c r="D8" s="316"/>
      <c r="E8" s="316">
        <v>5</v>
      </c>
      <c r="F8" s="316">
        <f t="shared" ref="F8:F12" si="1">E8-D8</f>
        <v>5</v>
      </c>
      <c r="G8" s="316">
        <f t="shared" ref="G8:G12" si="2">IF(D8=0,0,E8/D8*100)</f>
        <v>0</v>
      </c>
      <c r="H8" s="284"/>
      <c r="I8" s="284"/>
    </row>
    <row r="9" spans="1:9" s="121" customFormat="1" ht="24.75" customHeight="1">
      <c r="A9" s="175"/>
      <c r="B9" s="176"/>
      <c r="C9" s="251"/>
      <c r="D9" s="316"/>
      <c r="E9" s="316"/>
      <c r="F9" s="316">
        <f t="shared" si="1"/>
        <v>0</v>
      </c>
      <c r="G9" s="316">
        <f t="shared" si="2"/>
        <v>0</v>
      </c>
      <c r="H9" s="284"/>
      <c r="I9" s="284"/>
    </row>
    <row r="10" spans="1:9" s="120" customFormat="1" ht="24.75" customHeight="1">
      <c r="A10" s="173" t="s">
        <v>406</v>
      </c>
      <c r="B10" s="174">
        <v>2060</v>
      </c>
      <c r="C10" s="331">
        <f>SUM(C11:C12)</f>
        <v>0</v>
      </c>
      <c r="D10" s="331">
        <f t="shared" ref="D10:E10" si="3">SUM(D11:D12)</f>
        <v>0</v>
      </c>
      <c r="E10" s="331">
        <f t="shared" si="3"/>
        <v>0</v>
      </c>
      <c r="F10" s="331">
        <f t="shared" si="1"/>
        <v>0</v>
      </c>
      <c r="G10" s="331">
        <f t="shared" si="2"/>
        <v>0</v>
      </c>
      <c r="H10" s="283"/>
      <c r="I10" s="283"/>
    </row>
    <row r="11" spans="1:9" s="120" customFormat="1" ht="24.75" customHeight="1">
      <c r="A11" s="175"/>
      <c r="B11" s="177"/>
      <c r="C11" s="177"/>
      <c r="D11" s="316"/>
      <c r="E11" s="316"/>
      <c r="F11" s="316">
        <f t="shared" si="1"/>
        <v>0</v>
      </c>
      <c r="G11" s="316">
        <f t="shared" si="2"/>
        <v>0</v>
      </c>
      <c r="H11" s="283"/>
      <c r="I11" s="283"/>
    </row>
    <row r="12" spans="1:9" s="120" customFormat="1" ht="24.75" customHeight="1">
      <c r="A12" s="175"/>
      <c r="B12" s="177"/>
      <c r="C12" s="177"/>
      <c r="D12" s="316"/>
      <c r="E12" s="316"/>
      <c r="F12" s="316">
        <f t="shared" si="1"/>
        <v>0</v>
      </c>
      <c r="G12" s="316">
        <f t="shared" si="2"/>
        <v>0</v>
      </c>
      <c r="H12" s="283"/>
      <c r="I12" s="283"/>
    </row>
    <row r="13" spans="1:9" s="120" customFormat="1" ht="24.75" customHeight="1">
      <c r="A13" s="506" t="s">
        <v>408</v>
      </c>
      <c r="B13" s="507"/>
      <c r="C13" s="507"/>
      <c r="D13" s="507"/>
      <c r="E13" s="507"/>
      <c r="F13" s="507"/>
      <c r="G13" s="508"/>
      <c r="H13" s="283"/>
      <c r="I13" s="283"/>
    </row>
    <row r="14" spans="1:9" s="120" customFormat="1" ht="31.5">
      <c r="A14" s="178" t="s">
        <v>364</v>
      </c>
      <c r="B14" s="177"/>
      <c r="C14" s="177"/>
      <c r="D14" s="316"/>
      <c r="E14" s="316"/>
      <c r="F14" s="331"/>
      <c r="G14" s="316"/>
      <c r="H14" s="283"/>
      <c r="I14" s="283"/>
    </row>
    <row r="15" spans="1:9" s="120" customFormat="1" ht="24.75" customHeight="1">
      <c r="A15" s="173" t="s">
        <v>409</v>
      </c>
      <c r="B15" s="174">
        <v>2117</v>
      </c>
      <c r="C15" s="331">
        <f>SUM(C16:C17)</f>
        <v>0</v>
      </c>
      <c r="D15" s="331">
        <f t="shared" ref="D15:E15" si="4">SUM(D16:D17)</f>
        <v>0</v>
      </c>
      <c r="E15" s="331">
        <f t="shared" si="4"/>
        <v>0</v>
      </c>
      <c r="F15" s="331">
        <f>E15-D15</f>
        <v>0</v>
      </c>
      <c r="G15" s="331">
        <f>IF(D15=0,0,E15/D15*100)</f>
        <v>0</v>
      </c>
      <c r="H15" s="283"/>
      <c r="I15" s="283"/>
    </row>
    <row r="16" spans="1:9" s="121" customFormat="1" ht="24.75" customHeight="1">
      <c r="A16" s="175"/>
      <c r="B16" s="179"/>
      <c r="C16" s="179"/>
      <c r="D16" s="316"/>
      <c r="E16" s="316"/>
      <c r="F16" s="316">
        <f t="shared" ref="F16:F29" si="5">E16-D16</f>
        <v>0</v>
      </c>
      <c r="G16" s="316">
        <f t="shared" ref="G16:G29" si="6">IF(D16=0,0,E16/D16*100)</f>
        <v>0</v>
      </c>
      <c r="H16" s="284"/>
      <c r="I16" s="284"/>
    </row>
    <row r="17" spans="1:9" s="121" customFormat="1" ht="24.75" customHeight="1">
      <c r="A17" s="175"/>
      <c r="B17" s="179"/>
      <c r="C17" s="179"/>
      <c r="D17" s="316"/>
      <c r="E17" s="316"/>
      <c r="F17" s="316">
        <f t="shared" si="5"/>
        <v>0</v>
      </c>
      <c r="G17" s="316">
        <f t="shared" si="6"/>
        <v>0</v>
      </c>
      <c r="H17" s="284"/>
      <c r="I17" s="284"/>
    </row>
    <row r="18" spans="1:9" s="120" customFormat="1" ht="31.5">
      <c r="A18" s="178" t="s">
        <v>358</v>
      </c>
      <c r="B18" s="177"/>
      <c r="C18" s="177"/>
      <c r="D18" s="316"/>
      <c r="E18" s="316"/>
      <c r="F18" s="331">
        <f t="shared" si="5"/>
        <v>0</v>
      </c>
      <c r="G18" s="316">
        <f t="shared" si="6"/>
        <v>0</v>
      </c>
      <c r="H18" s="283"/>
      <c r="I18" s="283"/>
    </row>
    <row r="19" spans="1:9" s="120" customFormat="1" ht="24.75" customHeight="1">
      <c r="A19" s="173" t="s">
        <v>409</v>
      </c>
      <c r="B19" s="174">
        <v>2128</v>
      </c>
      <c r="C19" s="331">
        <f>SUM(C20:C21)</f>
        <v>0</v>
      </c>
      <c r="D19" s="331">
        <f t="shared" ref="D19:E19" si="7">SUM(D20:D21)</f>
        <v>0</v>
      </c>
      <c r="E19" s="331">
        <f t="shared" si="7"/>
        <v>0</v>
      </c>
      <c r="F19" s="331">
        <f t="shared" si="5"/>
        <v>0</v>
      </c>
      <c r="G19" s="331">
        <f t="shared" si="6"/>
        <v>0</v>
      </c>
      <c r="H19" s="283"/>
      <c r="I19" s="283"/>
    </row>
    <row r="20" spans="1:9" s="121" customFormat="1" ht="24.75" customHeight="1">
      <c r="A20" s="175"/>
      <c r="B20" s="179"/>
      <c r="C20" s="316"/>
      <c r="D20" s="316"/>
      <c r="E20" s="316"/>
      <c r="F20" s="316">
        <f t="shared" si="5"/>
        <v>0</v>
      </c>
      <c r="G20" s="316">
        <f t="shared" si="6"/>
        <v>0</v>
      </c>
      <c r="H20" s="284"/>
      <c r="I20" s="284"/>
    </row>
    <row r="21" spans="1:9" s="121" customFormat="1" ht="24.75" customHeight="1">
      <c r="A21" s="175"/>
      <c r="B21" s="179"/>
      <c r="C21" s="179"/>
      <c r="D21" s="316"/>
      <c r="E21" s="316"/>
      <c r="F21" s="316">
        <f t="shared" si="5"/>
        <v>0</v>
      </c>
      <c r="G21" s="316">
        <f t="shared" si="6"/>
        <v>0</v>
      </c>
      <c r="H21" s="284"/>
      <c r="I21" s="284"/>
    </row>
    <row r="22" spans="1:9" s="120" customFormat="1" ht="15.75">
      <c r="A22" s="178" t="s">
        <v>411</v>
      </c>
      <c r="B22" s="177"/>
      <c r="C22" s="177"/>
      <c r="D22" s="331"/>
      <c r="E22" s="331"/>
      <c r="F22" s="331">
        <f t="shared" si="5"/>
        <v>0</v>
      </c>
      <c r="G22" s="331">
        <f t="shared" si="6"/>
        <v>0</v>
      </c>
      <c r="H22" s="283"/>
      <c r="I22" s="283"/>
    </row>
    <row r="23" spans="1:9" s="120" customFormat="1" ht="24.75" customHeight="1">
      <c r="A23" s="173" t="s">
        <v>412</v>
      </c>
      <c r="B23" s="174">
        <v>2133</v>
      </c>
      <c r="C23" s="331">
        <f>SUM(C24:C25)</f>
        <v>149</v>
      </c>
      <c r="D23" s="331">
        <f t="shared" ref="D23:E23" si="8">SUM(D24:D25)</f>
        <v>180</v>
      </c>
      <c r="E23" s="331">
        <f t="shared" si="8"/>
        <v>169</v>
      </c>
      <c r="F23" s="331">
        <f t="shared" si="5"/>
        <v>-11</v>
      </c>
      <c r="G23" s="331">
        <f t="shared" si="6"/>
        <v>93.888888888888886</v>
      </c>
      <c r="H23" s="283"/>
      <c r="I23" s="283"/>
    </row>
    <row r="24" spans="1:9" s="120" customFormat="1" ht="24.75" customHeight="1">
      <c r="A24" s="138" t="s">
        <v>501</v>
      </c>
      <c r="B24" s="179"/>
      <c r="C24" s="316">
        <v>149</v>
      </c>
      <c r="D24" s="316">
        <v>180</v>
      </c>
      <c r="E24" s="316">
        <v>169</v>
      </c>
      <c r="F24" s="316">
        <f t="shared" si="5"/>
        <v>-11</v>
      </c>
      <c r="G24" s="316">
        <f t="shared" si="6"/>
        <v>93.888888888888886</v>
      </c>
      <c r="H24" s="283"/>
      <c r="I24" s="283"/>
    </row>
    <row r="25" spans="1:9" s="120" customFormat="1" ht="24.75" customHeight="1">
      <c r="A25" s="175"/>
      <c r="B25" s="177"/>
      <c r="C25" s="177"/>
      <c r="D25" s="316"/>
      <c r="E25" s="316"/>
      <c r="F25" s="316">
        <f t="shared" si="5"/>
        <v>0</v>
      </c>
      <c r="G25" s="316">
        <f t="shared" si="6"/>
        <v>0</v>
      </c>
      <c r="H25" s="283"/>
      <c r="I25" s="283"/>
    </row>
    <row r="26" spans="1:9" s="120" customFormat="1" ht="24.75" customHeight="1">
      <c r="A26" s="180" t="s">
        <v>413</v>
      </c>
      <c r="B26" s="177"/>
      <c r="C26" s="177"/>
      <c r="D26" s="316"/>
      <c r="E26" s="316"/>
      <c r="F26" s="331">
        <f t="shared" si="5"/>
        <v>0</v>
      </c>
      <c r="G26" s="316">
        <f t="shared" si="6"/>
        <v>0</v>
      </c>
      <c r="H26" s="283"/>
      <c r="I26" s="283"/>
    </row>
    <row r="27" spans="1:9" s="120" customFormat="1" ht="24.75" customHeight="1">
      <c r="A27" s="173" t="s">
        <v>414</v>
      </c>
      <c r="B27" s="174">
        <v>2142</v>
      </c>
      <c r="C27" s="331">
        <f>SUM(C28:C29)</f>
        <v>0</v>
      </c>
      <c r="D27" s="331">
        <f t="shared" ref="D27:E27" si="9">SUM(D28:D29)</f>
        <v>0</v>
      </c>
      <c r="E27" s="331">
        <f t="shared" si="9"/>
        <v>0</v>
      </c>
      <c r="F27" s="331">
        <f t="shared" si="5"/>
        <v>0</v>
      </c>
      <c r="G27" s="331">
        <f t="shared" si="6"/>
        <v>0</v>
      </c>
      <c r="H27" s="283"/>
      <c r="I27" s="283"/>
    </row>
    <row r="28" spans="1:9" s="120" customFormat="1" ht="24.75" customHeight="1">
      <c r="A28" s="138"/>
      <c r="B28" s="179"/>
      <c r="C28" s="316"/>
      <c r="D28" s="316"/>
      <c r="E28" s="316"/>
      <c r="F28" s="331">
        <f t="shared" si="5"/>
        <v>0</v>
      </c>
      <c r="G28" s="316">
        <f t="shared" si="6"/>
        <v>0</v>
      </c>
      <c r="H28" s="283"/>
      <c r="I28" s="283"/>
    </row>
    <row r="29" spans="1:9" s="120" customFormat="1" ht="24.75" customHeight="1">
      <c r="A29" s="175"/>
      <c r="B29" s="177"/>
      <c r="C29" s="177"/>
      <c r="D29" s="316"/>
      <c r="E29" s="316"/>
      <c r="F29" s="331">
        <f t="shared" si="5"/>
        <v>0</v>
      </c>
      <c r="G29" s="316">
        <f t="shared" si="6"/>
        <v>0</v>
      </c>
      <c r="H29" s="283"/>
      <c r="I29" s="283"/>
    </row>
    <row r="30" spans="1:9" s="120" customFormat="1" ht="24.75" customHeight="1">
      <c r="A30" s="181"/>
      <c r="B30" s="182"/>
      <c r="C30" s="182"/>
      <c r="D30" s="389"/>
      <c r="E30" s="389"/>
      <c r="F30" s="390"/>
      <c r="G30" s="389"/>
    </row>
    <row r="31" spans="1:9" s="120" customFormat="1" ht="24.75" customHeight="1">
      <c r="A31" s="181"/>
      <c r="B31" s="182"/>
      <c r="C31" s="182"/>
      <c r="D31" s="389"/>
      <c r="E31" s="389"/>
      <c r="F31" s="390"/>
      <c r="G31" s="389"/>
    </row>
    <row r="32" spans="1:9">
      <c r="A32" s="3"/>
      <c r="B32" s="219"/>
      <c r="D32" s="63"/>
      <c r="E32" s="64"/>
      <c r="F32" s="64"/>
      <c r="G32" s="64"/>
      <c r="H32" s="2"/>
      <c r="I32" s="2"/>
    </row>
    <row r="33" spans="1:9" ht="24.75" customHeight="1">
      <c r="A33" s="183" t="s">
        <v>444</v>
      </c>
      <c r="B33" s="184"/>
      <c r="C33" s="509"/>
      <c r="D33" s="509"/>
      <c r="E33" s="391"/>
      <c r="F33" s="510" t="s">
        <v>476</v>
      </c>
      <c r="G33" s="510"/>
      <c r="H33" s="185"/>
      <c r="I33" s="2"/>
    </row>
    <row r="34" spans="1:9">
      <c r="A34" s="219" t="s">
        <v>361</v>
      </c>
      <c r="B34" s="2"/>
      <c r="C34" s="501" t="s">
        <v>367</v>
      </c>
      <c r="D34" s="501"/>
      <c r="E34" s="2"/>
      <c r="F34" s="502" t="s">
        <v>173</v>
      </c>
      <c r="G34" s="502"/>
      <c r="H34" s="1"/>
      <c r="I34" s="2"/>
    </row>
    <row r="35" spans="1:9">
      <c r="A35" s="3"/>
      <c r="B35" s="219"/>
      <c r="D35" s="63"/>
      <c r="E35" s="64"/>
      <c r="F35" s="64"/>
      <c r="G35" s="64"/>
      <c r="H35" s="2"/>
      <c r="I35" s="2"/>
    </row>
    <row r="36" spans="1:9">
      <c r="A36" s="3"/>
      <c r="B36" s="219"/>
      <c r="D36" s="63"/>
      <c r="E36" s="64"/>
      <c r="F36" s="64"/>
      <c r="G36" s="64"/>
      <c r="H36" s="2"/>
      <c r="I36" s="2"/>
    </row>
    <row r="37" spans="1:9">
      <c r="A37" s="3"/>
      <c r="D37" s="63"/>
      <c r="E37" s="64"/>
      <c r="F37" s="64"/>
      <c r="G37" s="64"/>
    </row>
    <row r="38" spans="1:9">
      <c r="A38" s="3"/>
      <c r="D38" s="63"/>
      <c r="E38" s="64"/>
      <c r="F38" s="64"/>
      <c r="G38" s="64"/>
    </row>
    <row r="39" spans="1:9">
      <c r="A39" s="3"/>
      <c r="D39" s="63"/>
      <c r="E39" s="64"/>
      <c r="F39" s="64"/>
      <c r="G39" s="64"/>
    </row>
    <row r="40" spans="1:9">
      <c r="A40" s="3"/>
      <c r="D40" s="63"/>
      <c r="E40" s="64"/>
      <c r="F40" s="64"/>
      <c r="G40" s="64"/>
    </row>
    <row r="41" spans="1:9">
      <c r="A41" s="3"/>
      <c r="D41" s="63"/>
      <c r="E41" s="64"/>
      <c r="F41" s="64"/>
      <c r="G41" s="64"/>
    </row>
    <row r="42" spans="1:9">
      <c r="A42" s="3"/>
      <c r="D42" s="63"/>
      <c r="E42" s="64"/>
      <c r="F42" s="64"/>
      <c r="G42" s="64"/>
    </row>
    <row r="43" spans="1:9">
      <c r="A43" s="3"/>
      <c r="D43" s="63"/>
      <c r="E43" s="64"/>
      <c r="F43" s="64"/>
      <c r="G43" s="64"/>
    </row>
    <row r="44" spans="1:9">
      <c r="A44" s="3"/>
      <c r="D44" s="63"/>
      <c r="E44" s="64"/>
      <c r="F44" s="64"/>
      <c r="G44" s="64"/>
    </row>
    <row r="45" spans="1:9">
      <c r="A45" s="3"/>
      <c r="D45" s="63"/>
      <c r="E45" s="64"/>
      <c r="F45" s="64"/>
      <c r="G45" s="64"/>
    </row>
    <row r="46" spans="1:9">
      <c r="A46" s="3"/>
      <c r="D46" s="63"/>
      <c r="E46" s="64"/>
      <c r="F46" s="64"/>
      <c r="G46" s="64"/>
    </row>
    <row r="47" spans="1:9">
      <c r="A47" s="3"/>
      <c r="D47" s="63"/>
      <c r="E47" s="64"/>
      <c r="F47" s="64"/>
      <c r="G47" s="64"/>
    </row>
    <row r="48" spans="1:9">
      <c r="A48" s="3"/>
      <c r="D48" s="63"/>
      <c r="E48" s="64"/>
      <c r="F48" s="64"/>
      <c r="G48" s="64"/>
    </row>
    <row r="49" spans="1:7">
      <c r="A49" s="3"/>
      <c r="D49" s="63"/>
      <c r="E49" s="64"/>
      <c r="F49" s="64"/>
      <c r="G49" s="64"/>
    </row>
    <row r="50" spans="1:7">
      <c r="A50" s="3"/>
      <c r="D50" s="63"/>
      <c r="E50" s="64"/>
      <c r="F50" s="64"/>
      <c r="G50" s="64"/>
    </row>
    <row r="51" spans="1:7">
      <c r="A51" s="3"/>
      <c r="D51" s="63"/>
      <c r="E51" s="64"/>
      <c r="F51" s="64"/>
      <c r="G51" s="64"/>
    </row>
    <row r="52" spans="1:7">
      <c r="A52" s="3"/>
      <c r="D52" s="63"/>
      <c r="E52" s="64"/>
      <c r="F52" s="64"/>
      <c r="G52" s="64"/>
    </row>
    <row r="53" spans="1:7">
      <c r="A53" s="3"/>
      <c r="D53" s="63"/>
      <c r="E53" s="64"/>
      <c r="F53" s="64"/>
      <c r="G53" s="64"/>
    </row>
    <row r="54" spans="1:7">
      <c r="A54" s="3"/>
      <c r="D54" s="63"/>
      <c r="E54" s="64"/>
      <c r="F54" s="64"/>
      <c r="G54" s="64"/>
    </row>
    <row r="55" spans="1:7">
      <c r="A55" s="3"/>
      <c r="D55" s="63"/>
      <c r="E55" s="64"/>
      <c r="F55" s="64"/>
      <c r="G55" s="64"/>
    </row>
    <row r="56" spans="1:7">
      <c r="A56" s="3"/>
      <c r="D56" s="63"/>
      <c r="E56" s="64"/>
      <c r="F56" s="64"/>
      <c r="G56" s="64"/>
    </row>
    <row r="57" spans="1:7">
      <c r="A57" s="3"/>
      <c r="D57" s="63"/>
      <c r="E57" s="64"/>
      <c r="F57" s="64"/>
      <c r="G57" s="64"/>
    </row>
    <row r="58" spans="1:7">
      <c r="A58" s="3"/>
      <c r="D58" s="63"/>
      <c r="E58" s="64"/>
      <c r="F58" s="64"/>
      <c r="G58" s="64"/>
    </row>
    <row r="59" spans="1:7">
      <c r="A59" s="3"/>
      <c r="D59" s="63"/>
      <c r="E59" s="64"/>
      <c r="F59" s="64"/>
      <c r="G59" s="64"/>
    </row>
    <row r="60" spans="1:7">
      <c r="A60" s="3"/>
      <c r="D60" s="63"/>
      <c r="E60" s="64"/>
      <c r="F60" s="64"/>
      <c r="G60" s="64"/>
    </row>
    <row r="61" spans="1:7">
      <c r="A61" s="3"/>
      <c r="D61" s="63"/>
      <c r="E61" s="64"/>
      <c r="F61" s="64"/>
      <c r="G61" s="64"/>
    </row>
    <row r="62" spans="1:7">
      <c r="A62" s="3"/>
      <c r="D62" s="63"/>
      <c r="E62" s="64"/>
      <c r="F62" s="64"/>
      <c r="G62" s="64"/>
    </row>
    <row r="63" spans="1:7">
      <c r="A63" s="3"/>
      <c r="D63" s="63"/>
      <c r="E63" s="64"/>
      <c r="F63" s="64"/>
      <c r="G63" s="64"/>
    </row>
    <row r="64" spans="1:7">
      <c r="A64" s="3"/>
      <c r="D64" s="63"/>
      <c r="E64" s="64"/>
      <c r="F64" s="64"/>
      <c r="G64" s="64"/>
    </row>
    <row r="65" spans="1:7">
      <c r="A65" s="3"/>
      <c r="D65" s="63"/>
      <c r="E65" s="64"/>
      <c r="F65" s="64"/>
      <c r="G65" s="64"/>
    </row>
    <row r="66" spans="1:7">
      <c r="A66" s="3"/>
      <c r="D66" s="63"/>
      <c r="E66" s="64"/>
      <c r="F66" s="64"/>
      <c r="G66" s="64"/>
    </row>
    <row r="67" spans="1:7">
      <c r="A67" s="3"/>
      <c r="D67" s="63"/>
      <c r="E67" s="64"/>
      <c r="F67" s="64"/>
      <c r="G67" s="64"/>
    </row>
    <row r="68" spans="1:7">
      <c r="A68" s="3"/>
      <c r="D68" s="63"/>
      <c r="E68" s="64"/>
      <c r="F68" s="64"/>
      <c r="G68" s="64"/>
    </row>
    <row r="69" spans="1:7">
      <c r="A69" s="3"/>
      <c r="D69" s="63"/>
      <c r="E69" s="64"/>
      <c r="F69" s="64"/>
      <c r="G69" s="64"/>
    </row>
    <row r="70" spans="1:7">
      <c r="A70" s="3"/>
      <c r="D70" s="63"/>
      <c r="E70" s="64"/>
      <c r="F70" s="64"/>
      <c r="G70" s="64"/>
    </row>
    <row r="71" spans="1:7">
      <c r="A71" s="3"/>
      <c r="D71" s="63"/>
      <c r="E71" s="64"/>
      <c r="F71" s="64"/>
      <c r="G71" s="64"/>
    </row>
    <row r="72" spans="1:7">
      <c r="A72" s="3"/>
      <c r="D72" s="63"/>
      <c r="E72" s="64"/>
      <c r="F72" s="64"/>
      <c r="G72" s="64"/>
    </row>
    <row r="73" spans="1:7">
      <c r="A73" s="3"/>
      <c r="D73" s="63"/>
      <c r="E73" s="64"/>
      <c r="F73" s="64"/>
      <c r="G73" s="64"/>
    </row>
    <row r="74" spans="1:7">
      <c r="A74" s="3"/>
      <c r="D74" s="63"/>
      <c r="E74" s="64"/>
      <c r="F74" s="64"/>
      <c r="G74" s="64"/>
    </row>
    <row r="75" spans="1:7">
      <c r="A75" s="3"/>
      <c r="D75" s="63"/>
      <c r="E75" s="64"/>
      <c r="F75" s="64"/>
      <c r="G75" s="64"/>
    </row>
    <row r="76" spans="1:7">
      <c r="A76" s="3"/>
      <c r="D76" s="63"/>
      <c r="E76" s="64"/>
      <c r="F76" s="64"/>
      <c r="G76" s="64"/>
    </row>
    <row r="77" spans="1:7">
      <c r="A77" s="3"/>
      <c r="D77" s="63"/>
      <c r="E77" s="64"/>
      <c r="F77" s="64"/>
      <c r="G77" s="64"/>
    </row>
    <row r="78" spans="1:7">
      <c r="A78" s="3"/>
      <c r="D78" s="63"/>
      <c r="E78" s="64"/>
      <c r="F78" s="64"/>
      <c r="G78" s="64"/>
    </row>
    <row r="79" spans="1:7">
      <c r="A79" s="3"/>
      <c r="D79" s="63"/>
      <c r="E79" s="64"/>
      <c r="F79" s="64"/>
      <c r="G79" s="64"/>
    </row>
    <row r="80" spans="1:7">
      <c r="A80" s="3"/>
      <c r="D80" s="63"/>
      <c r="E80" s="64"/>
      <c r="F80" s="64"/>
      <c r="G80" s="64"/>
    </row>
    <row r="81" spans="1:7">
      <c r="A81" s="3"/>
      <c r="D81" s="63"/>
      <c r="E81" s="64"/>
      <c r="F81" s="64"/>
      <c r="G81" s="64"/>
    </row>
    <row r="82" spans="1:7">
      <c r="A82" s="3"/>
      <c r="D82" s="63"/>
      <c r="E82" s="64"/>
      <c r="F82" s="64"/>
      <c r="G82" s="64"/>
    </row>
    <row r="83" spans="1:7">
      <c r="A83" s="3"/>
      <c r="D83" s="63"/>
      <c r="E83" s="64"/>
      <c r="F83" s="64"/>
      <c r="G83" s="64"/>
    </row>
    <row r="84" spans="1:7">
      <c r="A84" s="3"/>
      <c r="D84" s="63"/>
      <c r="E84" s="64"/>
      <c r="F84" s="64"/>
      <c r="G84" s="64"/>
    </row>
    <row r="85" spans="1:7">
      <c r="A85" s="3"/>
      <c r="D85" s="63"/>
      <c r="E85" s="64"/>
      <c r="F85" s="64"/>
      <c r="G85" s="64"/>
    </row>
    <row r="86" spans="1:7">
      <c r="A86" s="3"/>
      <c r="D86" s="63"/>
      <c r="E86" s="64"/>
      <c r="F86" s="64"/>
      <c r="G86" s="64"/>
    </row>
    <row r="87" spans="1:7">
      <c r="A87" s="3"/>
      <c r="D87" s="63"/>
      <c r="E87" s="64"/>
      <c r="F87" s="64"/>
      <c r="G87" s="64"/>
    </row>
    <row r="88" spans="1:7">
      <c r="A88" s="3"/>
      <c r="D88" s="63"/>
      <c r="E88" s="64"/>
      <c r="F88" s="64"/>
      <c r="G88" s="64"/>
    </row>
    <row r="89" spans="1:7">
      <c r="A89" s="3"/>
    </row>
    <row r="90" spans="1:7">
      <c r="A90" s="5"/>
    </row>
    <row r="91" spans="1:7">
      <c r="A91" s="5"/>
    </row>
    <row r="92" spans="1:7">
      <c r="A92" s="5"/>
    </row>
    <row r="93" spans="1:7">
      <c r="A93" s="5"/>
    </row>
    <row r="94" spans="1:7">
      <c r="A94" s="5"/>
    </row>
    <row r="95" spans="1:7">
      <c r="A95" s="5"/>
    </row>
    <row r="96" spans="1:7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</sheetData>
  <mergeCells count="7">
    <mergeCell ref="C34:D34"/>
    <mergeCell ref="F34:G34"/>
    <mergeCell ref="A6:G6"/>
    <mergeCell ref="A2:G2"/>
    <mergeCell ref="A13:G13"/>
    <mergeCell ref="C33:D33"/>
    <mergeCell ref="F33:G33"/>
  </mergeCells>
  <printOptions horizontalCentered="1"/>
  <pageMargins left="0.59055118110236227" right="0.59055118110236227" top="0.78740157480314965" bottom="0.59055118110236227" header="0" footer="0"/>
  <pageSetup paperSize="9" scale="88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view="pageBreakPreview" zoomScale="75" zoomScaleNormal="75" zoomScaleSheetLayoutView="75" workbookViewId="0">
      <selection activeCell="J72" sqref="J72"/>
    </sheetView>
  </sheetViews>
  <sheetFormatPr defaultColWidth="9.140625" defaultRowHeight="18.75"/>
  <cols>
    <col min="1" max="1" width="88" style="1" customWidth="1"/>
    <col min="2" max="2" width="15" style="1" customWidth="1"/>
    <col min="3" max="3" width="20.42578125" style="279" customWidth="1"/>
    <col min="4" max="7" width="20.42578125" style="1" customWidth="1"/>
    <col min="8" max="8" width="18.42578125" style="1" customWidth="1"/>
    <col min="9" max="9" width="10.28515625" style="279" bestFit="1" customWidth="1"/>
    <col min="10" max="16384" width="9.140625" style="1"/>
  </cols>
  <sheetData>
    <row r="1" spans="1:9" ht="20.25">
      <c r="C1" s="1"/>
      <c r="H1" s="37" t="s">
        <v>345</v>
      </c>
      <c r="I1" s="1"/>
    </row>
    <row r="2" spans="1:9" ht="22.5">
      <c r="A2" s="460" t="s">
        <v>223</v>
      </c>
      <c r="B2" s="460"/>
      <c r="C2" s="460"/>
      <c r="D2" s="460"/>
      <c r="E2" s="460"/>
      <c r="F2" s="460"/>
      <c r="G2" s="460"/>
      <c r="H2" s="460"/>
      <c r="I2" s="1"/>
    </row>
    <row r="3" spans="1:9">
      <c r="A3" s="186"/>
      <c r="B3" s="186"/>
      <c r="C3" s="186"/>
      <c r="D3" s="186"/>
      <c r="E3" s="332"/>
      <c r="F3" s="186"/>
      <c r="G3" s="186"/>
      <c r="H3" s="186" t="s">
        <v>454</v>
      </c>
      <c r="I3" s="1"/>
    </row>
    <row r="4" spans="1:9" ht="48" customHeight="1">
      <c r="A4" s="458" t="s">
        <v>154</v>
      </c>
      <c r="B4" s="511" t="s">
        <v>0</v>
      </c>
      <c r="C4" s="458" t="s">
        <v>278</v>
      </c>
      <c r="D4" s="458"/>
      <c r="E4" s="464" t="s">
        <v>544</v>
      </c>
      <c r="F4" s="464"/>
      <c r="G4" s="464"/>
      <c r="H4" s="464"/>
      <c r="I4" s="1"/>
    </row>
    <row r="5" spans="1:9" ht="56.25" customHeight="1">
      <c r="A5" s="458"/>
      <c r="B5" s="511"/>
      <c r="C5" s="250" t="s">
        <v>551</v>
      </c>
      <c r="D5" s="415" t="s">
        <v>546</v>
      </c>
      <c r="E5" s="415" t="s">
        <v>145</v>
      </c>
      <c r="F5" s="415" t="s">
        <v>141</v>
      </c>
      <c r="G5" s="36" t="s">
        <v>151</v>
      </c>
      <c r="H5" s="36" t="s">
        <v>152</v>
      </c>
      <c r="I5" s="1"/>
    </row>
    <row r="6" spans="1:9" ht="22.5" customHeight="1">
      <c r="A6" s="36">
        <v>1</v>
      </c>
      <c r="B6" s="187">
        <v>2</v>
      </c>
      <c r="C6" s="36">
        <v>3</v>
      </c>
      <c r="D6" s="187">
        <v>4</v>
      </c>
      <c r="E6" s="36">
        <v>5</v>
      </c>
      <c r="F6" s="187">
        <v>6</v>
      </c>
      <c r="G6" s="36">
        <v>7</v>
      </c>
      <c r="H6" s="187">
        <v>8</v>
      </c>
      <c r="I6" s="1"/>
    </row>
    <row r="7" spans="1:9" ht="27.75" customHeight="1">
      <c r="A7" s="188" t="s">
        <v>234</v>
      </c>
      <c r="B7" s="189"/>
      <c r="C7" s="285"/>
      <c r="D7" s="189"/>
      <c r="E7" s="189"/>
      <c r="F7" s="189"/>
      <c r="G7" s="189"/>
      <c r="H7" s="436"/>
    </row>
    <row r="8" spans="1:9" s="191" customFormat="1" ht="30" customHeight="1">
      <c r="A8" s="190" t="s">
        <v>209</v>
      </c>
      <c r="B8" s="127">
        <v>3000</v>
      </c>
      <c r="C8" s="302">
        <f>SUM(C9:C10,C12:C17)</f>
        <v>24090</v>
      </c>
      <c r="D8" s="302">
        <f>SUM(D9:D10,D12:D17)</f>
        <v>27270</v>
      </c>
      <c r="E8" s="302">
        <f t="shared" ref="E8:F8" si="0">SUM(E9:E10,E12:E17)</f>
        <v>27690</v>
      </c>
      <c r="F8" s="302">
        <f t="shared" si="0"/>
        <v>27270</v>
      </c>
      <c r="G8" s="302">
        <f t="shared" ref="G8" si="1">IF(F8="(    )",0,F8)-IF(E8="(    )",0,E8)</f>
        <v>-420</v>
      </c>
      <c r="H8" s="151">
        <f t="shared" ref="H8" si="2">IF(IF(E8="(    )",0,E8)=0,0,IF(F8="(    )",0,F8)/IF(E8="(    )",0,E8))*100</f>
        <v>98.483206933911163</v>
      </c>
      <c r="I8" s="286"/>
    </row>
    <row r="9" spans="1:9" ht="27.75" customHeight="1">
      <c r="A9" s="100" t="s">
        <v>308</v>
      </c>
      <c r="B9" s="101">
        <v>3010</v>
      </c>
      <c r="C9" s="303">
        <v>23846</v>
      </c>
      <c r="D9" s="303">
        <v>26824</v>
      </c>
      <c r="E9" s="303">
        <v>26916</v>
      </c>
      <c r="F9" s="303">
        <f>D9</f>
        <v>26824</v>
      </c>
      <c r="G9" s="303">
        <f t="shared" ref="G9:G68" si="3">IF(F9="(    )",0,F9)-IF(E9="(    )",0,E9)</f>
        <v>-92</v>
      </c>
      <c r="H9" s="152">
        <f t="shared" ref="H9:H68" si="4">IF(IF(E9="(    )",0,E9)=0,0,IF(F9="(    )",0,F9)/IF(E9="(    )",0,E9))*100</f>
        <v>99.658195868628326</v>
      </c>
    </row>
    <row r="10" spans="1:9" ht="27.75" customHeight="1">
      <c r="A10" s="100" t="s">
        <v>224</v>
      </c>
      <c r="B10" s="101">
        <v>3020</v>
      </c>
      <c r="C10" s="303"/>
      <c r="D10" s="303"/>
      <c r="E10" s="303"/>
      <c r="F10" s="303">
        <f t="shared" ref="F10:F16" si="5">D10</f>
        <v>0</v>
      </c>
      <c r="G10" s="303">
        <f t="shared" si="3"/>
        <v>0</v>
      </c>
      <c r="H10" s="152">
        <f t="shared" si="4"/>
        <v>0</v>
      </c>
    </row>
    <row r="11" spans="1:9" ht="27.75" customHeight="1">
      <c r="A11" s="100" t="s">
        <v>225</v>
      </c>
      <c r="B11" s="101">
        <v>3021</v>
      </c>
      <c r="C11" s="303"/>
      <c r="D11" s="303"/>
      <c r="E11" s="303"/>
      <c r="F11" s="303">
        <f t="shared" si="5"/>
        <v>0</v>
      </c>
      <c r="G11" s="152">
        <f t="shared" si="3"/>
        <v>0</v>
      </c>
      <c r="H11" s="152">
        <f t="shared" si="4"/>
        <v>0</v>
      </c>
    </row>
    <row r="12" spans="1:9" ht="27.75" customHeight="1">
      <c r="A12" s="100" t="s">
        <v>307</v>
      </c>
      <c r="B12" s="101">
        <v>3030</v>
      </c>
      <c r="C12" s="303">
        <v>200</v>
      </c>
      <c r="D12" s="303">
        <f>'Розшифровка до Руху'!E8</f>
        <v>291</v>
      </c>
      <c r="E12" s="303">
        <f>'Розшифровка до Руху'!D8</f>
        <v>774</v>
      </c>
      <c r="F12" s="303">
        <f t="shared" si="5"/>
        <v>291</v>
      </c>
      <c r="G12" s="303">
        <f t="shared" si="3"/>
        <v>-483</v>
      </c>
      <c r="H12" s="152">
        <f t="shared" si="4"/>
        <v>37.596899224806201</v>
      </c>
    </row>
    <row r="13" spans="1:9" ht="27.75" customHeight="1">
      <c r="A13" s="100" t="s">
        <v>429</v>
      </c>
      <c r="B13" s="101">
        <v>3040</v>
      </c>
      <c r="C13" s="303"/>
      <c r="D13" s="303"/>
      <c r="E13" s="303"/>
      <c r="F13" s="303">
        <f t="shared" si="5"/>
        <v>0</v>
      </c>
      <c r="G13" s="303">
        <f t="shared" si="3"/>
        <v>0</v>
      </c>
      <c r="H13" s="152">
        <f t="shared" si="4"/>
        <v>0</v>
      </c>
    </row>
    <row r="14" spans="1:9" ht="27.75" customHeight="1">
      <c r="A14" s="100" t="s">
        <v>210</v>
      </c>
      <c r="B14" s="101">
        <v>3050</v>
      </c>
      <c r="C14" s="303"/>
      <c r="D14" s="303">
        <v>60</v>
      </c>
      <c r="E14" s="303"/>
      <c r="F14" s="303">
        <f t="shared" si="5"/>
        <v>60</v>
      </c>
      <c r="G14" s="303">
        <f t="shared" si="3"/>
        <v>60</v>
      </c>
      <c r="H14" s="152">
        <f t="shared" si="4"/>
        <v>0</v>
      </c>
    </row>
    <row r="15" spans="1:9" ht="27.75" customHeight="1">
      <c r="A15" s="100" t="s">
        <v>460</v>
      </c>
      <c r="B15" s="101">
        <v>3060</v>
      </c>
      <c r="C15" s="303"/>
      <c r="D15" s="303"/>
      <c r="E15" s="303"/>
      <c r="F15" s="303">
        <f t="shared" si="5"/>
        <v>0</v>
      </c>
      <c r="G15" s="303">
        <f t="shared" si="3"/>
        <v>0</v>
      </c>
      <c r="H15" s="152">
        <f t="shared" si="4"/>
        <v>0</v>
      </c>
    </row>
    <row r="16" spans="1:9" ht="46.5" customHeight="1">
      <c r="A16" s="100" t="s">
        <v>369</v>
      </c>
      <c r="B16" s="101">
        <v>3070</v>
      </c>
      <c r="C16" s="303">
        <v>24</v>
      </c>
      <c r="D16" s="303">
        <v>69</v>
      </c>
      <c r="E16" s="303"/>
      <c r="F16" s="303">
        <f t="shared" si="5"/>
        <v>69</v>
      </c>
      <c r="G16" s="303">
        <f t="shared" si="3"/>
        <v>69</v>
      </c>
      <c r="H16" s="152">
        <f t="shared" si="4"/>
        <v>0</v>
      </c>
    </row>
    <row r="17" spans="1:18" ht="31.5" customHeight="1">
      <c r="A17" s="100" t="s">
        <v>309</v>
      </c>
      <c r="B17" s="101">
        <v>3080</v>
      </c>
      <c r="C17" s="303">
        <v>20</v>
      </c>
      <c r="D17" s="303">
        <f>'Розшифровка до Руху'!E14</f>
        <v>26</v>
      </c>
      <c r="E17" s="303">
        <f>'Розшифровка до Руху'!D14</f>
        <v>0</v>
      </c>
      <c r="F17" s="303">
        <f>'Розшифровка до Руху'!E14</f>
        <v>26</v>
      </c>
      <c r="G17" s="303">
        <f t="shared" si="3"/>
        <v>26</v>
      </c>
      <c r="H17" s="152">
        <f t="shared" si="4"/>
        <v>0</v>
      </c>
    </row>
    <row r="18" spans="1:18" s="191" customFormat="1" ht="30" customHeight="1">
      <c r="A18" s="190" t="s">
        <v>218</v>
      </c>
      <c r="B18" s="127">
        <v>3100</v>
      </c>
      <c r="C18" s="302">
        <f>SUM(C19:C21,C32:C33)</f>
        <v>-23326</v>
      </c>
      <c r="D18" s="302">
        <f>SUM(D19:D21,D32:D33)</f>
        <v>-26736</v>
      </c>
      <c r="E18" s="302">
        <f t="shared" ref="E18:F18" si="6">SUM(E19:E21,E32:E33)</f>
        <v>-26735</v>
      </c>
      <c r="F18" s="302">
        <f t="shared" si="6"/>
        <v>-26736</v>
      </c>
      <c r="G18" s="302">
        <f t="shared" si="3"/>
        <v>-1</v>
      </c>
      <c r="H18" s="151">
        <f t="shared" si="4"/>
        <v>100.00374041518609</v>
      </c>
      <c r="I18" s="286"/>
      <c r="P18" s="191">
        <v>5420</v>
      </c>
      <c r="Q18" s="191">
        <v>26824</v>
      </c>
    </row>
    <row r="19" spans="1:18" ht="27.75" customHeight="1">
      <c r="A19" s="100" t="s">
        <v>213</v>
      </c>
      <c r="B19" s="101">
        <v>3110</v>
      </c>
      <c r="C19" s="303">
        <v>-3929</v>
      </c>
      <c r="D19" s="303">
        <v>-5420</v>
      </c>
      <c r="E19" s="303">
        <v>-4484</v>
      </c>
      <c r="F19" s="303">
        <f>D19</f>
        <v>-5420</v>
      </c>
      <c r="G19" s="303">
        <f t="shared" si="3"/>
        <v>-936</v>
      </c>
      <c r="H19" s="152">
        <f t="shared" si="4"/>
        <v>120.87421944692238</v>
      </c>
      <c r="P19" s="1">
        <v>13581</v>
      </c>
      <c r="Q19" s="1">
        <v>291</v>
      </c>
    </row>
    <row r="20" spans="1:18" ht="27.75" customHeight="1">
      <c r="A20" s="100" t="s">
        <v>214</v>
      </c>
      <c r="B20" s="101">
        <v>3120</v>
      </c>
      <c r="C20" s="303">
        <v>-12369</v>
      </c>
      <c r="D20" s="303">
        <v>-13581</v>
      </c>
      <c r="E20" s="303">
        <v>-14270</v>
      </c>
      <c r="F20" s="303">
        <f>D20</f>
        <v>-13581</v>
      </c>
      <c r="G20" s="303">
        <f t="shared" si="3"/>
        <v>689</v>
      </c>
      <c r="H20" s="152">
        <f t="shared" si="4"/>
        <v>95.171688857743518</v>
      </c>
      <c r="P20" s="1">
        <v>3851</v>
      </c>
      <c r="Q20" s="1">
        <v>60</v>
      </c>
    </row>
    <row r="21" spans="1:18" ht="42" customHeight="1">
      <c r="A21" s="100" t="s">
        <v>226</v>
      </c>
      <c r="B21" s="101">
        <v>3130</v>
      </c>
      <c r="C21" s="303">
        <f>SUM(C22:C31)</f>
        <v>-6786</v>
      </c>
      <c r="D21" s="303">
        <f>SUM(D22:D31)</f>
        <v>-7296</v>
      </c>
      <c r="E21" s="303">
        <f>SUM(E22:E31)</f>
        <v>-7763</v>
      </c>
      <c r="F21" s="303">
        <f t="shared" ref="F21" si="7">SUM(F22:F31)</f>
        <v>-7296</v>
      </c>
      <c r="G21" s="303">
        <f t="shared" si="3"/>
        <v>467</v>
      </c>
      <c r="H21" s="152">
        <f t="shared" si="4"/>
        <v>93.984284426123921</v>
      </c>
      <c r="P21" s="1">
        <v>3417</v>
      </c>
      <c r="Q21" s="1">
        <v>69</v>
      </c>
    </row>
    <row r="22" spans="1:18" ht="27.75" customHeight="1">
      <c r="A22" s="100" t="s">
        <v>215</v>
      </c>
      <c r="B22" s="101">
        <v>3131</v>
      </c>
      <c r="C22" s="303">
        <v>-7</v>
      </c>
      <c r="D22" s="303">
        <v>-17</v>
      </c>
      <c r="E22" s="303">
        <v>-18</v>
      </c>
      <c r="F22" s="303">
        <f>D22</f>
        <v>-17</v>
      </c>
      <c r="G22" s="303">
        <f t="shared" si="3"/>
        <v>1</v>
      </c>
      <c r="H22" s="152">
        <f t="shared" si="4"/>
        <v>94.444444444444443</v>
      </c>
      <c r="P22" s="1">
        <v>17</v>
      </c>
      <c r="Q22" s="1">
        <v>25</v>
      </c>
    </row>
    <row r="23" spans="1:18" ht="27.75" customHeight="1">
      <c r="A23" s="100" t="s">
        <v>216</v>
      </c>
      <c r="B23" s="101">
        <v>3132</v>
      </c>
      <c r="C23" s="303">
        <v>-38</v>
      </c>
      <c r="D23" s="303">
        <v>-65</v>
      </c>
      <c r="E23" s="303">
        <v>-84</v>
      </c>
      <c r="F23" s="303">
        <f>D23</f>
        <v>-65</v>
      </c>
      <c r="G23" s="303">
        <f t="shared" si="3"/>
        <v>19</v>
      </c>
      <c r="H23" s="152">
        <f t="shared" si="4"/>
        <v>77.38095238095238</v>
      </c>
      <c r="P23" s="1">
        <v>65</v>
      </c>
      <c r="Q23" s="1">
        <v>1</v>
      </c>
    </row>
    <row r="24" spans="1:18" ht="27.75" customHeight="1">
      <c r="A24" s="100" t="s">
        <v>70</v>
      </c>
      <c r="B24" s="101">
        <v>3133</v>
      </c>
      <c r="C24" s="303">
        <v>-2788</v>
      </c>
      <c r="D24" s="303">
        <v>-3043</v>
      </c>
      <c r="E24" s="303">
        <v>-3232</v>
      </c>
      <c r="F24" s="303">
        <f>D24</f>
        <v>-3043</v>
      </c>
      <c r="G24" s="303">
        <f t="shared" si="3"/>
        <v>189</v>
      </c>
      <c r="H24" s="152">
        <f t="shared" si="4"/>
        <v>94.152227722772281</v>
      </c>
      <c r="I24" s="363"/>
      <c r="P24" s="1">
        <v>3335</v>
      </c>
    </row>
    <row r="25" spans="1:18" ht="27.75" customHeight="1">
      <c r="A25" s="100" t="s">
        <v>71</v>
      </c>
      <c r="B25" s="101">
        <v>3134</v>
      </c>
      <c r="C25" s="303" t="s">
        <v>186</v>
      </c>
      <c r="D25" s="303" t="s">
        <v>186</v>
      </c>
      <c r="E25" s="303" t="s">
        <v>186</v>
      </c>
      <c r="F25" s="303" t="s">
        <v>186</v>
      </c>
      <c r="G25" s="303">
        <f t="shared" si="3"/>
        <v>0</v>
      </c>
      <c r="H25" s="152">
        <f t="shared" si="4"/>
        <v>0</v>
      </c>
      <c r="P25" s="1">
        <v>28</v>
      </c>
    </row>
    <row r="26" spans="1:18" ht="27.75" customHeight="1">
      <c r="A26" s="100" t="s">
        <v>289</v>
      </c>
      <c r="B26" s="101">
        <v>3135</v>
      </c>
      <c r="C26" s="303">
        <v>-33</v>
      </c>
      <c r="D26" s="303">
        <v>-37</v>
      </c>
      <c r="E26" s="303">
        <v>-30</v>
      </c>
      <c r="F26" s="303">
        <f>D26</f>
        <v>-37</v>
      </c>
      <c r="G26" s="303">
        <f t="shared" si="3"/>
        <v>-7</v>
      </c>
      <c r="H26" s="152">
        <f t="shared" si="4"/>
        <v>123.33333333333334</v>
      </c>
      <c r="P26" s="1">
        <v>439</v>
      </c>
    </row>
    <row r="27" spans="1:18" ht="27.75" customHeight="1">
      <c r="A27" s="100" t="s">
        <v>290</v>
      </c>
      <c r="B27" s="101">
        <v>3136</v>
      </c>
      <c r="C27" s="303" t="s">
        <v>186</v>
      </c>
      <c r="D27" s="303" t="s">
        <v>186</v>
      </c>
      <c r="E27" s="303" t="s">
        <v>186</v>
      </c>
      <c r="F27" s="303" t="s">
        <v>186</v>
      </c>
      <c r="G27" s="303">
        <f t="shared" si="3"/>
        <v>0</v>
      </c>
      <c r="H27" s="152">
        <f t="shared" si="4"/>
        <v>0</v>
      </c>
      <c r="N27" s="437">
        <f>D18+P27</f>
        <v>0</v>
      </c>
      <c r="P27" s="1">
        <f>P18+P19+P20+P21+P25+P26</f>
        <v>26736</v>
      </c>
      <c r="Q27" s="1">
        <f>SUM(Q18:Q26)</f>
        <v>27270</v>
      </c>
      <c r="R27" s="1">
        <f>Q27-P27</f>
        <v>534</v>
      </c>
    </row>
    <row r="28" spans="1:18" ht="27.75" customHeight="1">
      <c r="A28" s="100" t="s">
        <v>295</v>
      </c>
      <c r="B28" s="101">
        <v>3137</v>
      </c>
      <c r="C28" s="303" t="s">
        <v>186</v>
      </c>
      <c r="D28" s="303" t="s">
        <v>186</v>
      </c>
      <c r="E28" s="303" t="s">
        <v>186</v>
      </c>
      <c r="F28" s="303" t="s">
        <v>186</v>
      </c>
      <c r="G28" s="303">
        <f t="shared" si="3"/>
        <v>0</v>
      </c>
      <c r="H28" s="152">
        <f t="shared" si="4"/>
        <v>0</v>
      </c>
    </row>
    <row r="29" spans="1:18" ht="27.75" customHeight="1">
      <c r="A29" s="100" t="s">
        <v>365</v>
      </c>
      <c r="B29" s="101">
        <v>3138</v>
      </c>
      <c r="C29" s="303">
        <v>-234</v>
      </c>
      <c r="D29" s="303">
        <v>-255</v>
      </c>
      <c r="E29" s="303">
        <v>-270</v>
      </c>
      <c r="F29" s="303">
        <f>D29</f>
        <v>-255</v>
      </c>
      <c r="G29" s="303">
        <f t="shared" si="3"/>
        <v>15</v>
      </c>
      <c r="H29" s="152">
        <f t="shared" si="4"/>
        <v>94.444444444444443</v>
      </c>
    </row>
    <row r="30" spans="1:18" ht="45" customHeight="1">
      <c r="A30" s="100" t="s">
        <v>415</v>
      </c>
      <c r="B30" s="101">
        <v>3139</v>
      </c>
      <c r="C30" s="303">
        <v>-3537</v>
      </c>
      <c r="D30" s="303">
        <v>-3851</v>
      </c>
      <c r="E30" s="303">
        <v>-3949</v>
      </c>
      <c r="F30" s="303">
        <f>D30</f>
        <v>-3851</v>
      </c>
      <c r="G30" s="303">
        <f t="shared" si="3"/>
        <v>98</v>
      </c>
      <c r="H30" s="152">
        <f t="shared" si="4"/>
        <v>97.51835907824767</v>
      </c>
    </row>
    <row r="31" spans="1:18" ht="27.75" customHeight="1">
      <c r="A31" s="100" t="s">
        <v>458</v>
      </c>
      <c r="B31" s="101">
        <v>3140</v>
      </c>
      <c r="C31" s="303">
        <f>'Розшифровка до Руху'!C18</f>
        <v>-149</v>
      </c>
      <c r="D31" s="303">
        <v>-28</v>
      </c>
      <c r="E31" s="303">
        <f>'Розшифровка до Руху'!D18</f>
        <v>-180</v>
      </c>
      <c r="F31" s="303">
        <f>'Розшифровка до Руху'!E18</f>
        <v>-28</v>
      </c>
      <c r="G31" s="303">
        <f t="shared" si="3"/>
        <v>152</v>
      </c>
      <c r="H31" s="152">
        <f t="shared" si="4"/>
        <v>15.555555555555555</v>
      </c>
    </row>
    <row r="32" spans="1:18" ht="27.75" customHeight="1">
      <c r="A32" s="100" t="s">
        <v>217</v>
      </c>
      <c r="B32" s="101">
        <v>3150</v>
      </c>
      <c r="C32" s="303" t="s">
        <v>186</v>
      </c>
      <c r="D32" s="303" t="s">
        <v>186</v>
      </c>
      <c r="E32" s="303" t="s">
        <v>186</v>
      </c>
      <c r="F32" s="303" t="s">
        <v>186</v>
      </c>
      <c r="G32" s="303">
        <f t="shared" si="3"/>
        <v>0</v>
      </c>
      <c r="H32" s="152">
        <f t="shared" si="4"/>
        <v>0</v>
      </c>
    </row>
    <row r="33" spans="1:9" ht="27.75" customHeight="1">
      <c r="A33" s="100" t="s">
        <v>306</v>
      </c>
      <c r="B33" s="101">
        <v>3160</v>
      </c>
      <c r="C33" s="303">
        <f>'Розшифровка до Руху'!C21</f>
        <v>-242</v>
      </c>
      <c r="D33" s="303">
        <f>'Розшифровка до Руху'!E21</f>
        <v>-439</v>
      </c>
      <c r="E33" s="303">
        <f>'Розшифровка до Руху'!D21</f>
        <v>-218</v>
      </c>
      <c r="F33" s="303">
        <f>'Розшифровка до Руху'!E21</f>
        <v>-439</v>
      </c>
      <c r="G33" s="303">
        <f t="shared" si="3"/>
        <v>-221</v>
      </c>
      <c r="H33" s="152">
        <f t="shared" si="4"/>
        <v>201.37614678899084</v>
      </c>
    </row>
    <row r="34" spans="1:9" s="191" customFormat="1" ht="30" customHeight="1">
      <c r="A34" s="190" t="s">
        <v>231</v>
      </c>
      <c r="B34" s="127">
        <v>3195</v>
      </c>
      <c r="C34" s="302">
        <f>SUM(C8,C18)</f>
        <v>764</v>
      </c>
      <c r="D34" s="302">
        <f>SUM(D8,D18)</f>
        <v>534</v>
      </c>
      <c r="E34" s="302">
        <f>SUM(E8,E18)</f>
        <v>955</v>
      </c>
      <c r="F34" s="302">
        <f>SUM(F8,F18)</f>
        <v>534</v>
      </c>
      <c r="G34" s="302">
        <f t="shared" si="3"/>
        <v>-421</v>
      </c>
      <c r="H34" s="151">
        <f t="shared" si="4"/>
        <v>55.916230366492151</v>
      </c>
      <c r="I34" s="286"/>
    </row>
    <row r="35" spans="1:9" s="191" customFormat="1" ht="30" customHeight="1">
      <c r="A35" s="192" t="s">
        <v>235</v>
      </c>
      <c r="B35" s="127"/>
      <c r="C35" s="302"/>
      <c r="D35" s="302"/>
      <c r="E35" s="302"/>
      <c r="F35" s="302"/>
      <c r="G35" s="302"/>
      <c r="H35" s="151"/>
      <c r="I35" s="286"/>
    </row>
    <row r="36" spans="1:9" s="191" customFormat="1" ht="30" customHeight="1">
      <c r="A36" s="190" t="s">
        <v>211</v>
      </c>
      <c r="B36" s="127">
        <v>3200</v>
      </c>
      <c r="C36" s="302">
        <f>SUM(C37:C40)</f>
        <v>0</v>
      </c>
      <c r="D36" s="302">
        <f>SUM(D37:D40)</f>
        <v>0</v>
      </c>
      <c r="E36" s="302">
        <f>SUM(E37:E40)</f>
        <v>0</v>
      </c>
      <c r="F36" s="302">
        <f>SUM(F37:F40)</f>
        <v>0</v>
      </c>
      <c r="G36" s="151">
        <f t="shared" si="3"/>
        <v>0</v>
      </c>
      <c r="H36" s="151">
        <f t="shared" si="4"/>
        <v>0</v>
      </c>
      <c r="I36" s="286"/>
    </row>
    <row r="37" spans="1:9" ht="27.75" customHeight="1">
      <c r="A37" s="100" t="s">
        <v>227</v>
      </c>
      <c r="B37" s="101">
        <v>3210</v>
      </c>
      <c r="C37" s="303"/>
      <c r="D37" s="303"/>
      <c r="E37" s="303"/>
      <c r="F37" s="303"/>
      <c r="G37" s="152">
        <f t="shared" si="3"/>
        <v>0</v>
      </c>
      <c r="H37" s="152">
        <f t="shared" si="4"/>
        <v>0</v>
      </c>
    </row>
    <row r="38" spans="1:9" ht="27.75" customHeight="1">
      <c r="A38" s="100" t="s">
        <v>228</v>
      </c>
      <c r="B38" s="101">
        <v>3220</v>
      </c>
      <c r="C38" s="303"/>
      <c r="D38" s="303"/>
      <c r="E38" s="303"/>
      <c r="F38" s="303"/>
      <c r="G38" s="152">
        <f t="shared" si="3"/>
        <v>0</v>
      </c>
      <c r="H38" s="152">
        <f t="shared" si="4"/>
        <v>0</v>
      </c>
    </row>
    <row r="39" spans="1:9" ht="27.75" customHeight="1">
      <c r="A39" s="100" t="s">
        <v>48</v>
      </c>
      <c r="B39" s="101">
        <v>3230</v>
      </c>
      <c r="C39" s="303"/>
      <c r="D39" s="303"/>
      <c r="E39" s="303"/>
      <c r="F39" s="303"/>
      <c r="G39" s="152">
        <f t="shared" si="3"/>
        <v>0</v>
      </c>
      <c r="H39" s="152">
        <f t="shared" si="4"/>
        <v>0</v>
      </c>
    </row>
    <row r="40" spans="1:9" ht="27.75" customHeight="1">
      <c r="A40" s="100" t="s">
        <v>379</v>
      </c>
      <c r="B40" s="101">
        <v>3240</v>
      </c>
      <c r="C40" s="303">
        <f>'Розшифровка до Руху'!C33</f>
        <v>0</v>
      </c>
      <c r="D40" s="303"/>
      <c r="E40" s="303">
        <f>'Розшифровка до Руху'!D33</f>
        <v>0</v>
      </c>
      <c r="F40" s="303">
        <f>'Розшифровка до Руху'!E33</f>
        <v>0</v>
      </c>
      <c r="G40" s="152">
        <f t="shared" si="3"/>
        <v>0</v>
      </c>
      <c r="H40" s="152">
        <f t="shared" si="4"/>
        <v>0</v>
      </c>
    </row>
    <row r="41" spans="1:9" s="191" customFormat="1" ht="30" customHeight="1">
      <c r="A41" s="190" t="s">
        <v>219</v>
      </c>
      <c r="B41" s="127">
        <v>3255</v>
      </c>
      <c r="C41" s="302">
        <f>SUM(C42,C44,C51)</f>
        <v>-326</v>
      </c>
      <c r="D41" s="302">
        <f t="shared" ref="D41:F41" si="8">SUM(D42,D44,D51)</f>
        <v>-1075</v>
      </c>
      <c r="E41" s="302">
        <f t="shared" si="8"/>
        <v>-1323</v>
      </c>
      <c r="F41" s="302">
        <f t="shared" si="8"/>
        <v>-1075</v>
      </c>
      <c r="G41" s="302">
        <f t="shared" si="3"/>
        <v>248</v>
      </c>
      <c r="H41" s="151">
        <f t="shared" si="4"/>
        <v>81.254724111866977</v>
      </c>
      <c r="I41" s="286"/>
    </row>
    <row r="42" spans="1:9" s="191" customFormat="1" ht="30" customHeight="1">
      <c r="A42" s="193" t="s">
        <v>370</v>
      </c>
      <c r="B42" s="194">
        <v>3260</v>
      </c>
      <c r="C42" s="303">
        <f>SUM(C43:C43)</f>
        <v>0</v>
      </c>
      <c r="D42" s="303">
        <f t="shared" ref="D42:F42" si="9">SUM(D43:D43)</f>
        <v>0</v>
      </c>
      <c r="E42" s="303">
        <f t="shared" si="9"/>
        <v>0</v>
      </c>
      <c r="F42" s="303">
        <f t="shared" si="9"/>
        <v>0</v>
      </c>
      <c r="G42" s="152">
        <f t="shared" si="3"/>
        <v>0</v>
      </c>
      <c r="H42" s="152">
        <f t="shared" si="4"/>
        <v>0</v>
      </c>
      <c r="I42" s="286"/>
    </row>
    <row r="43" spans="1:9" s="191" customFormat="1" ht="30" customHeight="1">
      <c r="A43" s="193" t="s">
        <v>371</v>
      </c>
      <c r="B43" s="194">
        <v>3261</v>
      </c>
      <c r="C43" s="303" t="s">
        <v>186</v>
      </c>
      <c r="D43" s="303" t="s">
        <v>186</v>
      </c>
      <c r="E43" s="303" t="s">
        <v>186</v>
      </c>
      <c r="F43" s="303" t="s">
        <v>186</v>
      </c>
      <c r="G43" s="152">
        <f t="shared" si="3"/>
        <v>0</v>
      </c>
      <c r="H43" s="152">
        <f t="shared" si="4"/>
        <v>0</v>
      </c>
      <c r="I43" s="286"/>
    </row>
    <row r="44" spans="1:9" s="191" customFormat="1" ht="30" customHeight="1">
      <c r="A44" s="193" t="s">
        <v>372</v>
      </c>
      <c r="B44" s="194">
        <v>3270</v>
      </c>
      <c r="C44" s="303">
        <f>SUM(C45:C50)</f>
        <v>-326</v>
      </c>
      <c r="D44" s="303">
        <f t="shared" ref="D44:F44" si="10">SUM(D45:D50)</f>
        <v>-1075</v>
      </c>
      <c r="E44" s="303">
        <f t="shared" si="10"/>
        <v>-1323</v>
      </c>
      <c r="F44" s="303">
        <f t="shared" si="10"/>
        <v>-1075</v>
      </c>
      <c r="G44" s="303">
        <f t="shared" si="3"/>
        <v>248</v>
      </c>
      <c r="H44" s="152">
        <f t="shared" si="4"/>
        <v>81.254724111866977</v>
      </c>
      <c r="I44" s="286"/>
    </row>
    <row r="45" spans="1:9" s="191" customFormat="1" ht="30" customHeight="1">
      <c r="A45" s="193" t="s">
        <v>380</v>
      </c>
      <c r="B45" s="194">
        <v>3271</v>
      </c>
      <c r="C45" s="303">
        <f>'Розшифровка до Руху'!C38</f>
        <v>0</v>
      </c>
      <c r="D45" s="303">
        <f>'Розшифровка до Руху'!E38</f>
        <v>0</v>
      </c>
      <c r="E45" s="303">
        <f>'Розшифровка до Руху'!D38</f>
        <v>0</v>
      </c>
      <c r="F45" s="303">
        <f>'Розшифровка до Руху'!E38</f>
        <v>0</v>
      </c>
      <c r="G45" s="303">
        <f t="shared" si="3"/>
        <v>0</v>
      </c>
      <c r="H45" s="152">
        <f t="shared" si="4"/>
        <v>0</v>
      </c>
      <c r="I45" s="286"/>
    </row>
    <row r="46" spans="1:9" ht="27.75" customHeight="1">
      <c r="A46" s="100" t="s">
        <v>422</v>
      </c>
      <c r="B46" s="101">
        <v>3272</v>
      </c>
      <c r="C46" s="303">
        <f>'Розшифровка до Руху'!C41</f>
        <v>-196</v>
      </c>
      <c r="D46" s="303">
        <f>'Розшифровка до Руху'!E41</f>
        <v>-1029</v>
      </c>
      <c r="E46" s="303">
        <f>'Розшифровка до Руху'!D41</f>
        <v>-1303</v>
      </c>
      <c r="F46" s="303">
        <f>'Розшифровка до Руху'!E41</f>
        <v>-1029</v>
      </c>
      <c r="G46" s="303">
        <f t="shared" si="3"/>
        <v>274</v>
      </c>
      <c r="H46" s="152">
        <f t="shared" si="4"/>
        <v>78.971603990790484</v>
      </c>
    </row>
    <row r="47" spans="1:9" ht="41.1" customHeight="1">
      <c r="A47" s="100" t="s">
        <v>28</v>
      </c>
      <c r="B47" s="101">
        <v>3273</v>
      </c>
      <c r="C47" s="303">
        <f>'Розшифровка до Руху'!C56</f>
        <v>-86</v>
      </c>
      <c r="D47" s="303">
        <f>'Розшифровка до Руху'!E56</f>
        <v>-46</v>
      </c>
      <c r="E47" s="303">
        <f>'Розшифровка до Руху'!D56</f>
        <v>-20</v>
      </c>
      <c r="F47" s="303">
        <f>'Розшифровка до Руху'!E56</f>
        <v>-46</v>
      </c>
      <c r="G47" s="303">
        <f t="shared" si="3"/>
        <v>-26</v>
      </c>
      <c r="H47" s="152">
        <f t="shared" si="4"/>
        <v>229.99999999999997</v>
      </c>
    </row>
    <row r="48" spans="1:9" ht="27.75" customHeight="1">
      <c r="A48" s="100" t="s">
        <v>381</v>
      </c>
      <c r="B48" s="101">
        <v>3274</v>
      </c>
      <c r="C48" s="303">
        <v>-44</v>
      </c>
      <c r="D48" s="303">
        <f>'Розшифровка до Руху'!E71</f>
        <v>0</v>
      </c>
      <c r="E48" s="303">
        <f>'Розшифровка до Руху'!D71</f>
        <v>0</v>
      </c>
      <c r="F48" s="303">
        <f>'Розшифровка до Руху'!E71</f>
        <v>0</v>
      </c>
      <c r="G48" s="303">
        <f t="shared" si="3"/>
        <v>0</v>
      </c>
      <c r="H48" s="152">
        <f t="shared" si="4"/>
        <v>0</v>
      </c>
    </row>
    <row r="49" spans="1:9" ht="42.75" customHeight="1">
      <c r="A49" s="100" t="s">
        <v>373</v>
      </c>
      <c r="B49" s="101">
        <v>3275</v>
      </c>
      <c r="C49" s="303">
        <f>'Розшифровка до Руху'!C74</f>
        <v>0</v>
      </c>
      <c r="D49" s="303">
        <f>'Розшифровка до Руху'!E74</f>
        <v>0</v>
      </c>
      <c r="E49" s="303">
        <f>'Розшифровка до Руху'!D74</f>
        <v>0</v>
      </c>
      <c r="F49" s="303">
        <f>'Розшифровка до Руху'!E74</f>
        <v>0</v>
      </c>
      <c r="G49" s="152">
        <f t="shared" si="3"/>
        <v>0</v>
      </c>
      <c r="H49" s="152">
        <f t="shared" si="4"/>
        <v>0</v>
      </c>
    </row>
    <row r="50" spans="1:9" ht="27.75" customHeight="1">
      <c r="A50" s="100" t="s">
        <v>374</v>
      </c>
      <c r="B50" s="101">
        <v>3276</v>
      </c>
      <c r="C50" s="303">
        <f>'Розшифровка до Руху'!C77</f>
        <v>0</v>
      </c>
      <c r="D50" s="303">
        <f>'Розшифровка до Руху'!E77</f>
        <v>0</v>
      </c>
      <c r="E50" s="303">
        <f>'Розшифровка до Руху'!D77</f>
        <v>0</v>
      </c>
      <c r="F50" s="303">
        <f>'Розшифровка до Руху'!E77</f>
        <v>0</v>
      </c>
      <c r="G50" s="152">
        <f t="shared" si="3"/>
        <v>0</v>
      </c>
      <c r="H50" s="152">
        <f t="shared" si="4"/>
        <v>0</v>
      </c>
    </row>
    <row r="51" spans="1:9" ht="27.75" customHeight="1">
      <c r="A51" s="100" t="s">
        <v>306</v>
      </c>
      <c r="B51" s="101">
        <v>3280</v>
      </c>
      <c r="C51" s="303">
        <f>'Розшифровка до Руху'!C80</f>
        <v>0</v>
      </c>
      <c r="D51" s="303">
        <f>'Розшифровка до Руху'!E80</f>
        <v>0</v>
      </c>
      <c r="E51" s="303">
        <f>'Розшифровка до Руху'!D80</f>
        <v>0</v>
      </c>
      <c r="F51" s="303">
        <f>'Розшифровка до Руху'!E80</f>
        <v>0</v>
      </c>
      <c r="G51" s="152">
        <f t="shared" si="3"/>
        <v>0</v>
      </c>
      <c r="H51" s="152">
        <f t="shared" si="4"/>
        <v>0</v>
      </c>
    </row>
    <row r="52" spans="1:9" s="191" customFormat="1" ht="30" customHeight="1">
      <c r="A52" s="190" t="s">
        <v>104</v>
      </c>
      <c r="B52" s="127">
        <v>3295</v>
      </c>
      <c r="C52" s="302">
        <f>SUM(C36,C41)</f>
        <v>-326</v>
      </c>
      <c r="D52" s="302">
        <f>SUM(D36,D41)</f>
        <v>-1075</v>
      </c>
      <c r="E52" s="302">
        <f t="shared" ref="E52:F52" si="11">SUM(E36,E41)</f>
        <v>-1323</v>
      </c>
      <c r="F52" s="302">
        <f t="shared" si="11"/>
        <v>-1075</v>
      </c>
      <c r="G52" s="302">
        <f t="shared" si="3"/>
        <v>248</v>
      </c>
      <c r="H52" s="151">
        <f t="shared" si="4"/>
        <v>81.254724111866977</v>
      </c>
      <c r="I52" s="286"/>
    </row>
    <row r="53" spans="1:9" s="191" customFormat="1" ht="30" customHeight="1">
      <c r="A53" s="192" t="s">
        <v>236</v>
      </c>
      <c r="B53" s="127"/>
      <c r="C53" s="303"/>
      <c r="D53" s="303"/>
      <c r="E53" s="303"/>
      <c r="F53" s="303"/>
      <c r="G53" s="151"/>
      <c r="H53" s="151"/>
      <c r="I53" s="286"/>
    </row>
    <row r="54" spans="1:9" s="191" customFormat="1" ht="30" customHeight="1">
      <c r="A54" s="190" t="s">
        <v>212</v>
      </c>
      <c r="B54" s="127">
        <v>3300</v>
      </c>
      <c r="C54" s="302">
        <f>SUM(C55:C57)</f>
        <v>0</v>
      </c>
      <c r="D54" s="302">
        <f t="shared" ref="D54:F54" si="12">SUM(D55:D57)</f>
        <v>98</v>
      </c>
      <c r="E54" s="302">
        <f t="shared" si="12"/>
        <v>98</v>
      </c>
      <c r="F54" s="302">
        <f t="shared" si="12"/>
        <v>98</v>
      </c>
      <c r="G54" s="151">
        <f t="shared" si="3"/>
        <v>0</v>
      </c>
      <c r="H54" s="151">
        <f t="shared" si="4"/>
        <v>100</v>
      </c>
      <c r="I54" s="286"/>
    </row>
    <row r="55" spans="1:9" ht="27.75" customHeight="1">
      <c r="A55" s="100" t="s">
        <v>229</v>
      </c>
      <c r="B55" s="101">
        <v>3310</v>
      </c>
      <c r="C55" s="303">
        <f>'VII Статутн. капіт'!C9</f>
        <v>0</v>
      </c>
      <c r="D55" s="303">
        <f>'VII Статутн. капіт'!D9</f>
        <v>98</v>
      </c>
      <c r="E55" s="303">
        <f>'VII Статутн. капіт'!E9</f>
        <v>98</v>
      </c>
      <c r="F55" s="303">
        <f>'VII Статутн. капіт'!F9</f>
        <v>98</v>
      </c>
      <c r="G55" s="152">
        <f t="shared" si="3"/>
        <v>0</v>
      </c>
      <c r="H55" s="152">
        <f t="shared" si="4"/>
        <v>100</v>
      </c>
    </row>
    <row r="56" spans="1:9" ht="27.75" customHeight="1">
      <c r="A56" s="100" t="s">
        <v>375</v>
      </c>
      <c r="B56" s="101">
        <v>3320</v>
      </c>
      <c r="C56" s="303"/>
      <c r="D56" s="303"/>
      <c r="E56" s="303"/>
      <c r="F56" s="303"/>
      <c r="G56" s="152">
        <f t="shared" si="3"/>
        <v>0</v>
      </c>
      <c r="H56" s="152">
        <f t="shared" si="4"/>
        <v>0</v>
      </c>
    </row>
    <row r="57" spans="1:9" ht="27.75" customHeight="1">
      <c r="A57" s="100" t="s">
        <v>379</v>
      </c>
      <c r="B57" s="101">
        <v>3330</v>
      </c>
      <c r="C57" s="303">
        <f>'Розшифровка до Руху'!C85</f>
        <v>0</v>
      </c>
      <c r="D57" s="303">
        <f>'Розшифровка до Руху'!E85</f>
        <v>0</v>
      </c>
      <c r="E57" s="303">
        <f>'Розшифровка до Руху'!D85</f>
        <v>0</v>
      </c>
      <c r="F57" s="303">
        <f>'Розшифровка до Руху'!E85</f>
        <v>0</v>
      </c>
      <c r="G57" s="152">
        <f t="shared" si="3"/>
        <v>0</v>
      </c>
      <c r="H57" s="152">
        <f t="shared" si="4"/>
        <v>0</v>
      </c>
    </row>
    <row r="58" spans="1:9" s="191" customFormat="1" ht="30" customHeight="1">
      <c r="A58" s="190" t="s">
        <v>220</v>
      </c>
      <c r="B58" s="127">
        <v>3345</v>
      </c>
      <c r="C58" s="302">
        <f>SUM(C59:C63)</f>
        <v>0</v>
      </c>
      <c r="D58" s="302">
        <f>SUM(D59:D63)</f>
        <v>-49</v>
      </c>
      <c r="E58" s="302">
        <f>SUM(E59:E63)</f>
        <v>-23</v>
      </c>
      <c r="F58" s="302">
        <f>SUM(F59:F63)</f>
        <v>-49</v>
      </c>
      <c r="G58" s="151">
        <f t="shared" si="3"/>
        <v>-26</v>
      </c>
      <c r="H58" s="151">
        <f t="shared" si="4"/>
        <v>213.04347826086959</v>
      </c>
      <c r="I58" s="286"/>
    </row>
    <row r="59" spans="1:9" ht="27.75" customHeight="1">
      <c r="A59" s="100" t="s">
        <v>230</v>
      </c>
      <c r="B59" s="101">
        <v>3350</v>
      </c>
      <c r="C59" s="303" t="s">
        <v>186</v>
      </c>
      <c r="D59" s="303" t="s">
        <v>186</v>
      </c>
      <c r="E59" s="303" t="s">
        <v>186</v>
      </c>
      <c r="F59" s="303" t="s">
        <v>186</v>
      </c>
      <c r="G59" s="152">
        <f t="shared" si="3"/>
        <v>0</v>
      </c>
      <c r="H59" s="152">
        <f t="shared" si="4"/>
        <v>0</v>
      </c>
    </row>
    <row r="60" spans="1:9" ht="27.75" customHeight="1">
      <c r="A60" s="100" t="s">
        <v>376</v>
      </c>
      <c r="B60" s="101">
        <v>3360</v>
      </c>
      <c r="C60" s="303" t="s">
        <v>186</v>
      </c>
      <c r="D60" s="303" t="s">
        <v>186</v>
      </c>
      <c r="E60" s="303" t="s">
        <v>186</v>
      </c>
      <c r="F60" s="303" t="s">
        <v>186</v>
      </c>
      <c r="G60" s="152">
        <f t="shared" si="3"/>
        <v>0</v>
      </c>
      <c r="H60" s="152">
        <f t="shared" si="4"/>
        <v>0</v>
      </c>
    </row>
    <row r="61" spans="1:9" ht="27.75" customHeight="1">
      <c r="A61" s="100" t="s">
        <v>377</v>
      </c>
      <c r="B61" s="101">
        <v>3370</v>
      </c>
      <c r="C61" s="303" t="s">
        <v>186</v>
      </c>
      <c r="D61" s="303">
        <v>-49</v>
      </c>
      <c r="E61" s="303">
        <v>-23</v>
      </c>
      <c r="F61" s="303">
        <f>D61</f>
        <v>-49</v>
      </c>
      <c r="G61" s="152">
        <f t="shared" si="3"/>
        <v>-26</v>
      </c>
      <c r="H61" s="152">
        <f t="shared" si="4"/>
        <v>213.04347826086959</v>
      </c>
    </row>
    <row r="62" spans="1:9" ht="48" customHeight="1">
      <c r="A62" s="100" t="s">
        <v>378</v>
      </c>
      <c r="B62" s="101">
        <v>3380</v>
      </c>
      <c r="C62" s="303" t="s">
        <v>186</v>
      </c>
      <c r="D62" s="303" t="s">
        <v>186</v>
      </c>
      <c r="E62" s="303" t="s">
        <v>186</v>
      </c>
      <c r="F62" s="303" t="s">
        <v>186</v>
      </c>
      <c r="G62" s="152">
        <f t="shared" si="3"/>
        <v>0</v>
      </c>
      <c r="H62" s="152">
        <f t="shared" si="4"/>
        <v>0</v>
      </c>
    </row>
    <row r="63" spans="1:9" ht="31.5" customHeight="1">
      <c r="A63" s="100" t="s">
        <v>448</v>
      </c>
      <c r="B63" s="101">
        <v>3390</v>
      </c>
      <c r="C63" s="303">
        <f>'Розшифровка до Руху'!C89</f>
        <v>0</v>
      </c>
      <c r="D63" s="303">
        <f>'Розшифровка до Руху'!E89</f>
        <v>0</v>
      </c>
      <c r="E63" s="303">
        <f>'Розшифровка до Руху'!D89</f>
        <v>0</v>
      </c>
      <c r="F63" s="303">
        <f>'Розшифровка до Руху'!E89</f>
        <v>0</v>
      </c>
      <c r="G63" s="152">
        <f t="shared" si="3"/>
        <v>0</v>
      </c>
      <c r="H63" s="152">
        <f t="shared" si="4"/>
        <v>0</v>
      </c>
    </row>
    <row r="64" spans="1:9" s="191" customFormat="1" ht="30" customHeight="1">
      <c r="A64" s="190" t="s">
        <v>105</v>
      </c>
      <c r="B64" s="127">
        <v>3395</v>
      </c>
      <c r="C64" s="302">
        <f>SUM(C54,C58)</f>
        <v>0</v>
      </c>
      <c r="D64" s="302">
        <f t="shared" ref="D64:F64" si="13">SUM(D54,D58)</f>
        <v>49</v>
      </c>
      <c r="E64" s="302">
        <f t="shared" si="13"/>
        <v>75</v>
      </c>
      <c r="F64" s="302">
        <f t="shared" si="13"/>
        <v>49</v>
      </c>
      <c r="G64" s="151">
        <f t="shared" si="3"/>
        <v>-26</v>
      </c>
      <c r="H64" s="151">
        <f t="shared" si="4"/>
        <v>65.333333333333329</v>
      </c>
      <c r="I64" s="286"/>
    </row>
    <row r="65" spans="1:9" s="191" customFormat="1" ht="30" customHeight="1">
      <c r="A65" s="190" t="s">
        <v>29</v>
      </c>
      <c r="B65" s="127">
        <v>3400</v>
      </c>
      <c r="C65" s="302">
        <f>SUM(C34,C52,C64)</f>
        <v>438</v>
      </c>
      <c r="D65" s="302">
        <f>SUM(D34,D52,D64)</f>
        <v>-492</v>
      </c>
      <c r="E65" s="302">
        <f t="shared" ref="E65:F65" si="14">SUM(E34,E52,E64)</f>
        <v>-293</v>
      </c>
      <c r="F65" s="302">
        <f t="shared" si="14"/>
        <v>-492</v>
      </c>
      <c r="G65" s="302">
        <f t="shared" si="3"/>
        <v>-199</v>
      </c>
      <c r="H65" s="151">
        <f t="shared" si="4"/>
        <v>167.91808873720134</v>
      </c>
      <c r="I65" s="286"/>
    </row>
    <row r="66" spans="1:9" ht="27.75" customHeight="1">
      <c r="A66" s="100" t="s">
        <v>237</v>
      </c>
      <c r="B66" s="101">
        <v>3405</v>
      </c>
      <c r="C66" s="303">
        <v>735</v>
      </c>
      <c r="D66" s="303">
        <f>C68</f>
        <v>1173</v>
      </c>
      <c r="E66" s="303">
        <v>744</v>
      </c>
      <c r="F66" s="303">
        <f>C68</f>
        <v>1173</v>
      </c>
      <c r="G66" s="303">
        <f t="shared" si="3"/>
        <v>429</v>
      </c>
      <c r="H66" s="152">
        <f t="shared" si="4"/>
        <v>157.66129032258064</v>
      </c>
    </row>
    <row r="67" spans="1:9" ht="27.75" customHeight="1">
      <c r="A67" s="100" t="s">
        <v>107</v>
      </c>
      <c r="B67" s="101">
        <v>3410</v>
      </c>
      <c r="C67" s="303"/>
      <c r="D67" s="303"/>
      <c r="E67" s="303"/>
      <c r="F67" s="303"/>
      <c r="G67" s="303">
        <f t="shared" ref="G67" si="15">IF(F67="(    )",0,F67)-IF(E67="(    )",0,E67)</f>
        <v>0</v>
      </c>
      <c r="H67" s="152">
        <f t="shared" ref="H67" si="16">IF(IF(E67="(    )",0,E67)=0,0,IF(F67="(    )",0,F67)/IF(E67="(    )",0,E67))*100</f>
        <v>0</v>
      </c>
    </row>
    <row r="68" spans="1:9" ht="31.5" customHeight="1">
      <c r="A68" s="100" t="s">
        <v>238</v>
      </c>
      <c r="B68" s="101">
        <v>3415</v>
      </c>
      <c r="C68" s="303">
        <f>SUM(C65:C67)</f>
        <v>1173</v>
      </c>
      <c r="D68" s="303">
        <f t="shared" ref="D68:F68" si="17">SUM(D65:D67)</f>
        <v>681</v>
      </c>
      <c r="E68" s="303">
        <f t="shared" si="17"/>
        <v>451</v>
      </c>
      <c r="F68" s="303">
        <f t="shared" si="17"/>
        <v>681</v>
      </c>
      <c r="G68" s="303">
        <f t="shared" si="3"/>
        <v>230</v>
      </c>
      <c r="H68" s="152">
        <f t="shared" si="4"/>
        <v>150.99778270509978</v>
      </c>
    </row>
    <row r="69" spans="1:9" s="197" customFormat="1" ht="20.25">
      <c r="A69" s="195"/>
      <c r="B69" s="196"/>
      <c r="C69" s="287"/>
      <c r="D69" s="196"/>
      <c r="E69" s="196"/>
      <c r="F69" s="196"/>
      <c r="G69" s="196"/>
      <c r="H69" s="196"/>
      <c r="I69" s="288"/>
    </row>
    <row r="70" spans="1:9" s="197" customFormat="1" ht="20.25">
      <c r="A70" s="195"/>
      <c r="B70" s="196"/>
      <c r="C70" s="336"/>
      <c r="D70" s="196"/>
      <c r="E70" s="196"/>
      <c r="F70" s="196"/>
      <c r="G70" s="196"/>
      <c r="H70" s="196"/>
      <c r="I70" s="288"/>
    </row>
    <row r="71" spans="1:9" s="197" customFormat="1" ht="20.25">
      <c r="A71" s="195"/>
      <c r="B71" s="196"/>
      <c r="C71" s="287"/>
      <c r="D71" s="439"/>
      <c r="E71" s="196"/>
      <c r="F71" s="196"/>
      <c r="G71" s="196"/>
      <c r="H71" s="196"/>
      <c r="I71" s="288"/>
    </row>
    <row r="72" spans="1:9" s="197" customFormat="1" ht="20.25">
      <c r="A72" s="195"/>
      <c r="B72" s="196"/>
      <c r="C72" s="287"/>
      <c r="D72" s="196"/>
      <c r="E72" s="196"/>
      <c r="F72" s="196"/>
      <c r="G72" s="196"/>
      <c r="H72" s="196"/>
      <c r="I72" s="288"/>
    </row>
    <row r="73" spans="1:9" s="197" customFormat="1" ht="20.25">
      <c r="A73" s="195"/>
      <c r="B73" s="196"/>
      <c r="C73" s="196"/>
      <c r="D73" s="196"/>
      <c r="E73" s="196"/>
      <c r="F73" s="196"/>
      <c r="G73" s="196"/>
      <c r="H73" s="196"/>
    </row>
    <row r="74" spans="1:9" s="197" customFormat="1" ht="20.25">
      <c r="A74" s="195"/>
      <c r="B74" s="196"/>
      <c r="C74" s="196"/>
      <c r="D74" s="196"/>
      <c r="E74" s="196"/>
      <c r="F74" s="196"/>
      <c r="G74" s="196"/>
      <c r="H74" s="196"/>
    </row>
    <row r="75" spans="1:9" s="160" customFormat="1" ht="69.75" customHeight="1">
      <c r="A75" s="158" t="s">
        <v>444</v>
      </c>
      <c r="B75" s="159"/>
      <c r="C75" s="512" t="s">
        <v>137</v>
      </c>
      <c r="D75" s="512"/>
      <c r="E75" s="434"/>
      <c r="F75" s="419" t="s">
        <v>476</v>
      </c>
      <c r="G75" s="435"/>
    </row>
    <row r="76" spans="1:9" s="82" customFormat="1">
      <c r="A76" s="418" t="s">
        <v>361</v>
      </c>
      <c r="B76" s="161"/>
      <c r="C76" s="469" t="s">
        <v>66</v>
      </c>
      <c r="D76" s="469"/>
      <c r="E76" s="161"/>
      <c r="F76" s="417" t="s">
        <v>173</v>
      </c>
      <c r="G76" s="417"/>
      <c r="H76" s="417"/>
    </row>
    <row r="77" spans="1:9">
      <c r="C77" s="1"/>
      <c r="I77" s="1"/>
    </row>
    <row r="78" spans="1:9">
      <c r="C78" s="1"/>
      <c r="I78" s="1"/>
    </row>
  </sheetData>
  <mergeCells count="7">
    <mergeCell ref="C76:D76"/>
    <mergeCell ref="A2:H2"/>
    <mergeCell ref="A4:A5"/>
    <mergeCell ref="B4:B5"/>
    <mergeCell ref="C4:D4"/>
    <mergeCell ref="E4:H4"/>
    <mergeCell ref="C75:D75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56" fitToHeight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0"/>
  <sheetViews>
    <sheetView view="pageBreakPreview" topLeftCell="A64" zoomScale="87" zoomScaleNormal="70" zoomScaleSheetLayoutView="87" workbookViewId="0">
      <selection activeCell="M60" sqref="M60"/>
    </sheetView>
  </sheetViews>
  <sheetFormatPr defaultColWidth="9.140625" defaultRowHeight="18.75"/>
  <cols>
    <col min="1" max="1" width="63.28515625" style="2" customWidth="1"/>
    <col min="2" max="2" width="12" style="216" customWidth="1"/>
    <col min="3" max="3" width="15.28515625" style="276" customWidth="1"/>
    <col min="4" max="4" width="16.140625" style="219" customWidth="1"/>
    <col min="5" max="5" width="16.7109375" style="426" customWidth="1"/>
    <col min="6" max="7" width="14" style="426" customWidth="1"/>
    <col min="8" max="8" width="9.140625" style="277"/>
    <col min="9" max="16384" width="9.140625" style="2"/>
  </cols>
  <sheetData>
    <row r="1" spans="1:8">
      <c r="B1" s="219"/>
      <c r="C1" s="219"/>
      <c r="H1" s="2"/>
    </row>
    <row r="2" spans="1:8">
      <c r="A2" s="482" t="s">
        <v>418</v>
      </c>
      <c r="B2" s="482"/>
      <c r="C2" s="482"/>
      <c r="D2" s="482"/>
      <c r="E2" s="482"/>
      <c r="F2" s="482"/>
      <c r="G2" s="482"/>
      <c r="H2" s="2"/>
    </row>
    <row r="3" spans="1:8">
      <c r="A3" s="252"/>
      <c r="B3" s="6"/>
      <c r="C3" s="6"/>
      <c r="D3" s="369"/>
      <c r="E3" s="422"/>
      <c r="F3" s="422"/>
      <c r="G3" s="198" t="s">
        <v>454</v>
      </c>
      <c r="H3" s="2"/>
    </row>
    <row r="4" spans="1:8" ht="61.5" customHeight="1">
      <c r="A4" s="199" t="s">
        <v>154</v>
      </c>
      <c r="B4" s="251" t="s">
        <v>18</v>
      </c>
      <c r="C4" s="251" t="s">
        <v>547</v>
      </c>
      <c r="D4" s="367" t="s">
        <v>548</v>
      </c>
      <c r="E4" s="420" t="s">
        <v>549</v>
      </c>
      <c r="F4" s="420" t="s">
        <v>433</v>
      </c>
      <c r="G4" s="333" t="s">
        <v>452</v>
      </c>
      <c r="H4" s="2"/>
    </row>
    <row r="5" spans="1:8" ht="20.25" customHeight="1">
      <c r="A5" s="66">
        <v>1</v>
      </c>
      <c r="B5" s="254">
        <v>2</v>
      </c>
      <c r="C5" s="254">
        <v>3</v>
      </c>
      <c r="D5" s="372">
        <v>4</v>
      </c>
      <c r="E5" s="428">
        <v>5</v>
      </c>
      <c r="F5" s="428">
        <v>6</v>
      </c>
      <c r="G5" s="428">
        <v>7</v>
      </c>
      <c r="H5" s="2"/>
    </row>
    <row r="6" spans="1:8" ht="31.5" customHeight="1">
      <c r="A6" s="200" t="s">
        <v>234</v>
      </c>
      <c r="B6" s="218"/>
      <c r="C6" s="254"/>
      <c r="D6" s="393"/>
      <c r="E6" s="393"/>
      <c r="F6" s="393"/>
      <c r="G6" s="393"/>
    </row>
    <row r="7" spans="1:8" ht="31.5" customHeight="1">
      <c r="A7" s="178" t="s">
        <v>397</v>
      </c>
      <c r="B7" s="201"/>
      <c r="C7" s="308"/>
      <c r="D7" s="308"/>
      <c r="E7" s="308"/>
      <c r="F7" s="307"/>
      <c r="G7" s="378"/>
    </row>
    <row r="8" spans="1:8" s="35" customFormat="1">
      <c r="A8" s="202" t="s">
        <v>459</v>
      </c>
      <c r="B8" s="174">
        <v>3030</v>
      </c>
      <c r="C8" s="307">
        <f>SUM(C9:C13)</f>
        <v>200</v>
      </c>
      <c r="D8" s="307">
        <f>SUM(D9:D13)</f>
        <v>774</v>
      </c>
      <c r="E8" s="307">
        <f>SUM(E9:E13)</f>
        <v>291</v>
      </c>
      <c r="F8" s="331">
        <f t="shared" ref="F8:F13" si="0">E8-D8</f>
        <v>-483</v>
      </c>
      <c r="G8" s="331">
        <f t="shared" ref="G8:G13" si="1">IF(D8=0,0,E8/D8*100)</f>
        <v>37.596899224806201</v>
      </c>
      <c r="H8" s="278"/>
    </row>
    <row r="9" spans="1:8" ht="26.25" customHeight="1">
      <c r="A9" s="138" t="s">
        <v>502</v>
      </c>
      <c r="B9" s="218"/>
      <c r="C9" s="334"/>
      <c r="D9" s="334"/>
      <c r="E9" s="334"/>
      <c r="F9" s="309">
        <f t="shared" si="0"/>
        <v>0</v>
      </c>
      <c r="G9" s="413">
        <f t="shared" si="1"/>
        <v>0</v>
      </c>
    </row>
    <row r="10" spans="1:8" ht="36" customHeight="1">
      <c r="A10" s="138" t="s">
        <v>503</v>
      </c>
      <c r="B10" s="218"/>
      <c r="C10" s="334"/>
      <c r="D10" s="334">
        <v>54</v>
      </c>
      <c r="E10" s="334"/>
      <c r="F10" s="309">
        <f t="shared" si="0"/>
        <v>-54</v>
      </c>
      <c r="G10" s="413">
        <f t="shared" si="1"/>
        <v>0</v>
      </c>
    </row>
    <row r="11" spans="1:8" ht="37.5" customHeight="1">
      <c r="A11" s="138" t="s">
        <v>504</v>
      </c>
      <c r="B11" s="218"/>
      <c r="C11" s="334"/>
      <c r="D11" s="334">
        <v>720</v>
      </c>
      <c r="E11" s="334"/>
      <c r="F11" s="309">
        <f t="shared" si="0"/>
        <v>-720</v>
      </c>
      <c r="G11" s="413">
        <f t="shared" si="1"/>
        <v>0</v>
      </c>
    </row>
    <row r="12" spans="1:8" ht="36" customHeight="1">
      <c r="A12" s="138" t="s">
        <v>591</v>
      </c>
      <c r="B12" s="384"/>
      <c r="C12" s="334"/>
      <c r="D12" s="334"/>
      <c r="E12" s="334">
        <v>10</v>
      </c>
      <c r="F12" s="309">
        <f t="shared" ref="F12" si="2">E12-D12</f>
        <v>10</v>
      </c>
      <c r="G12" s="413">
        <f t="shared" ref="G12" si="3">IF(D12=0,0,E12/D12*100)</f>
        <v>0</v>
      </c>
    </row>
    <row r="13" spans="1:8" ht="37.5" customHeight="1">
      <c r="A13" s="138" t="s">
        <v>519</v>
      </c>
      <c r="B13" s="218"/>
      <c r="C13" s="335">
        <v>200</v>
      </c>
      <c r="D13" s="335"/>
      <c r="E13" s="335">
        <v>281</v>
      </c>
      <c r="F13" s="309">
        <f t="shared" si="0"/>
        <v>281</v>
      </c>
      <c r="G13" s="413">
        <f t="shared" si="1"/>
        <v>0</v>
      </c>
    </row>
    <row r="14" spans="1:8" s="35" customFormat="1">
      <c r="A14" s="202" t="s">
        <v>398</v>
      </c>
      <c r="B14" s="174">
        <v>3080</v>
      </c>
      <c r="C14" s="307">
        <f>SUM(C15:C15)</f>
        <v>20</v>
      </c>
      <c r="D14" s="307">
        <f>SUM(D15:D15)</f>
        <v>0</v>
      </c>
      <c r="E14" s="307">
        <f>SUM(E15:E16)</f>
        <v>26</v>
      </c>
      <c r="F14" s="307">
        <f t="shared" ref="F14:F37" si="4">E14-D14</f>
        <v>26</v>
      </c>
      <c r="G14" s="378">
        <f t="shared" ref="G14:G37" si="5">IF(D14=0,0,E14/D14*100)</f>
        <v>0</v>
      </c>
      <c r="H14" s="278"/>
    </row>
    <row r="15" spans="1:8" ht="31.5">
      <c r="A15" s="137" t="s">
        <v>485</v>
      </c>
      <c r="B15" s="176"/>
      <c r="C15" s="309">
        <v>20</v>
      </c>
      <c r="D15" s="309"/>
      <c r="E15" s="309">
        <v>25</v>
      </c>
      <c r="F15" s="309">
        <f t="shared" si="4"/>
        <v>25</v>
      </c>
      <c r="G15" s="413">
        <f t="shared" si="5"/>
        <v>0</v>
      </c>
    </row>
    <row r="16" spans="1:8">
      <c r="A16" s="137" t="s">
        <v>595</v>
      </c>
      <c r="B16" s="406"/>
      <c r="C16" s="309"/>
      <c r="D16" s="309"/>
      <c r="E16" s="309">
        <v>1</v>
      </c>
      <c r="F16" s="309"/>
      <c r="G16" s="413"/>
    </row>
    <row r="17" spans="1:9" s="35" customFormat="1" ht="30.75" customHeight="1">
      <c r="A17" s="178" t="s">
        <v>218</v>
      </c>
      <c r="B17" s="203"/>
      <c r="C17" s="203"/>
      <c r="D17" s="394"/>
      <c r="E17" s="394"/>
      <c r="F17" s="413"/>
      <c r="G17" s="413"/>
      <c r="H17" s="278"/>
    </row>
    <row r="18" spans="1:9" s="35" customFormat="1">
      <c r="A18" s="202" t="s">
        <v>399</v>
      </c>
      <c r="B18" s="174">
        <v>3140</v>
      </c>
      <c r="C18" s="307">
        <f>SUM(C19:C20)</f>
        <v>-149</v>
      </c>
      <c r="D18" s="307">
        <f t="shared" ref="D18:E18" si="6">SUM(D19:D20)</f>
        <v>-180</v>
      </c>
      <c r="E18" s="307">
        <f t="shared" si="6"/>
        <v>-28</v>
      </c>
      <c r="F18" s="331">
        <f>E18-D18</f>
        <v>152</v>
      </c>
      <c r="G18" s="331">
        <f t="shared" si="5"/>
        <v>15.555555555555555</v>
      </c>
      <c r="H18" s="278"/>
    </row>
    <row r="19" spans="1:9">
      <c r="A19" s="175" t="s">
        <v>505</v>
      </c>
      <c r="B19" s="176"/>
      <c r="C19" s="309">
        <v>-149</v>
      </c>
      <c r="D19" s="309">
        <v>-180</v>
      </c>
      <c r="E19" s="309"/>
      <c r="F19" s="309">
        <f>IF(E19="(    )",0,E19)-IF(D19="(    )",0,D19)</f>
        <v>180</v>
      </c>
      <c r="G19" s="309">
        <f t="shared" ref="G19" si="7">IF(IF(D19="(    )",0,D19)=0,0,IF(E19="(    )",0,E19)/IF(D19="(    )",0,D19))*100</f>
        <v>0</v>
      </c>
    </row>
    <row r="20" spans="1:9" ht="31.5">
      <c r="A20" s="138" t="s">
        <v>508</v>
      </c>
      <c r="B20" s="176"/>
      <c r="C20" s="309" t="s">
        <v>186</v>
      </c>
      <c r="D20" s="309" t="s">
        <v>186</v>
      </c>
      <c r="E20" s="309">
        <v>-28</v>
      </c>
      <c r="F20" s="309">
        <f>IF(E20="(    )",0,E20)-IF(D20="(    )",0,D20)</f>
        <v>-28</v>
      </c>
      <c r="G20" s="309">
        <f t="shared" ref="G20" si="8">IF(IF(D20="(    )",0,D20)=0,0,IF(E20="(    )",0,E20)/IF(D20="(    )",0,D20))*100</f>
        <v>0</v>
      </c>
    </row>
    <row r="21" spans="1:9" s="35" customFormat="1">
      <c r="A21" s="202" t="s">
        <v>207</v>
      </c>
      <c r="B21" s="174">
        <v>3160</v>
      </c>
      <c r="C21" s="307">
        <f>SUM(C22:C30)</f>
        <v>-242</v>
      </c>
      <c r="D21" s="307">
        <f>SUM(D22:D30)</f>
        <v>-218</v>
      </c>
      <c r="E21" s="307">
        <f>SUM(E22:E30)</f>
        <v>-439</v>
      </c>
      <c r="F21" s="331">
        <f>E21-D21</f>
        <v>-221</v>
      </c>
      <c r="G21" s="331">
        <f t="shared" si="5"/>
        <v>201.37614678899084</v>
      </c>
      <c r="H21" s="278"/>
    </row>
    <row r="22" spans="1:9" s="35" customFormat="1" ht="40.5" customHeight="1">
      <c r="A22" s="138" t="s">
        <v>506</v>
      </c>
      <c r="B22" s="140"/>
      <c r="C22" s="309">
        <v>-40</v>
      </c>
      <c r="D22" s="309">
        <v>-56</v>
      </c>
      <c r="E22" s="309"/>
      <c r="F22" s="309">
        <f>IF(E22="(    )",0,E22)-IF(D22="(    )",0,D22)</f>
        <v>56</v>
      </c>
      <c r="G22" s="309">
        <f t="shared" ref="G22:G30" si="9">IF(IF(D22="(    )",0,D22)=0,0,IF(E22="(    )",0,E22)/IF(D22="(    )",0,D22))*100</f>
        <v>0</v>
      </c>
      <c r="H22" s="278"/>
    </row>
    <row r="23" spans="1:9" s="35" customFormat="1" ht="36.75" customHeight="1">
      <c r="A23" s="138" t="s">
        <v>486</v>
      </c>
      <c r="B23" s="140"/>
      <c r="C23" s="309">
        <v>-17</v>
      </c>
      <c r="D23" s="309">
        <v>-10</v>
      </c>
      <c r="E23" s="309"/>
      <c r="F23" s="309">
        <f t="shared" ref="F23:F30" si="10">IF(E23="(    )",0,E23)-IF(D23="(    )",0,D23)</f>
        <v>10</v>
      </c>
      <c r="G23" s="309">
        <f t="shared" si="9"/>
        <v>0</v>
      </c>
      <c r="H23" s="278"/>
    </row>
    <row r="24" spans="1:9" s="35" customFormat="1" ht="19.5" customHeight="1">
      <c r="A24" s="138" t="s">
        <v>507</v>
      </c>
      <c r="B24" s="140"/>
      <c r="C24" s="309">
        <v>-69</v>
      </c>
      <c r="D24" s="309" t="s">
        <v>186</v>
      </c>
      <c r="E24" s="309">
        <v>-58</v>
      </c>
      <c r="F24" s="309">
        <f t="shared" si="10"/>
        <v>-58</v>
      </c>
      <c r="G24" s="309">
        <f t="shared" si="9"/>
        <v>0</v>
      </c>
      <c r="H24" s="278"/>
      <c r="I24" s="438"/>
    </row>
    <row r="25" spans="1:9" s="35" customFormat="1" ht="37.5" customHeight="1">
      <c r="A25" s="138" t="s">
        <v>508</v>
      </c>
      <c r="B25" s="140"/>
      <c r="C25" s="309">
        <v>-16</v>
      </c>
      <c r="D25" s="309" t="s">
        <v>186</v>
      </c>
      <c r="E25" s="309"/>
      <c r="F25" s="309">
        <f t="shared" si="10"/>
        <v>0</v>
      </c>
      <c r="G25" s="309">
        <f t="shared" si="9"/>
        <v>0</v>
      </c>
      <c r="H25" s="278"/>
    </row>
    <row r="26" spans="1:9" s="35" customFormat="1" ht="24.75" customHeight="1">
      <c r="A26" s="138" t="s">
        <v>505</v>
      </c>
      <c r="B26" s="140"/>
      <c r="C26" s="309"/>
      <c r="D26" s="309"/>
      <c r="E26" s="309">
        <v>-169</v>
      </c>
      <c r="F26" s="309"/>
      <c r="G26" s="309"/>
      <c r="H26" s="278"/>
    </row>
    <row r="27" spans="1:9" ht="21" customHeight="1">
      <c r="A27" s="138" t="s">
        <v>509</v>
      </c>
      <c r="B27" s="141"/>
      <c r="C27" s="309">
        <v>-94</v>
      </c>
      <c r="D27" s="309">
        <v>-152</v>
      </c>
      <c r="E27" s="309">
        <v>-115</v>
      </c>
      <c r="F27" s="309">
        <f t="shared" si="10"/>
        <v>37</v>
      </c>
      <c r="G27" s="309">
        <f t="shared" si="9"/>
        <v>75.657894736842096</v>
      </c>
    </row>
    <row r="28" spans="1:9" ht="19.5" customHeight="1">
      <c r="A28" s="138" t="s">
        <v>594</v>
      </c>
      <c r="B28" s="406"/>
      <c r="C28" s="309"/>
      <c r="D28" s="309"/>
      <c r="E28" s="309">
        <v>-94</v>
      </c>
      <c r="F28" s="309"/>
      <c r="G28" s="309"/>
    </row>
    <row r="29" spans="1:9" ht="31.5">
      <c r="A29" s="138" t="s">
        <v>593</v>
      </c>
      <c r="B29" s="176"/>
      <c r="C29" s="309">
        <v>-1</v>
      </c>
      <c r="D29" s="309" t="s">
        <v>186</v>
      </c>
      <c r="E29" s="309">
        <v>-3</v>
      </c>
      <c r="F29" s="309">
        <f>IF(E29="(    )",0,E29)-IF(D29="(    )",0,D29)</f>
        <v>-3</v>
      </c>
      <c r="G29" s="309">
        <f t="shared" ref="G29" si="11">IF(IF(D29="(    )",0,D29)=0,0,IF(E29="(    )",0,E29)/IF(D29="(    )",0,D29))*100</f>
        <v>0</v>
      </c>
    </row>
    <row r="30" spans="1:9">
      <c r="A30" s="138" t="s">
        <v>525</v>
      </c>
      <c r="B30" s="176"/>
      <c r="C30" s="309">
        <v>-5</v>
      </c>
      <c r="D30" s="309" t="s">
        <v>186</v>
      </c>
      <c r="E30" s="309"/>
      <c r="F30" s="309">
        <f t="shared" si="10"/>
        <v>0</v>
      </c>
      <c r="G30" s="309">
        <f t="shared" si="9"/>
        <v>0</v>
      </c>
    </row>
    <row r="31" spans="1:9" ht="31.5" customHeight="1">
      <c r="A31" s="200" t="s">
        <v>235</v>
      </c>
      <c r="B31" s="218"/>
      <c r="C31" s="254"/>
      <c r="D31" s="393"/>
      <c r="E31" s="393"/>
      <c r="F31" s="393"/>
      <c r="G31" s="393"/>
    </row>
    <row r="32" spans="1:9" ht="31.5" customHeight="1">
      <c r="A32" s="178" t="s">
        <v>211</v>
      </c>
      <c r="B32" s="201"/>
      <c r="C32" s="308"/>
      <c r="D32" s="308"/>
      <c r="E32" s="308"/>
      <c r="F32" s="307"/>
      <c r="G32" s="378"/>
    </row>
    <row r="33" spans="1:8" s="35" customFormat="1">
      <c r="A33" s="202" t="s">
        <v>398</v>
      </c>
      <c r="B33" s="174">
        <v>3240</v>
      </c>
      <c r="C33" s="307">
        <f>SUM(C34:C35)</f>
        <v>0</v>
      </c>
      <c r="D33" s="307">
        <f t="shared" ref="D33:E33" si="12">SUM(D34:D35)</f>
        <v>0</v>
      </c>
      <c r="E33" s="307">
        <f t="shared" si="12"/>
        <v>0</v>
      </c>
      <c r="F33" s="307">
        <f t="shared" ref="F33:F35" si="13">E33-D33</f>
        <v>0</v>
      </c>
      <c r="G33" s="378">
        <f t="shared" ref="G33:G35" si="14">IF(D33=0,0,E33/D33*100)</f>
        <v>0</v>
      </c>
      <c r="H33" s="278"/>
    </row>
    <row r="34" spans="1:8">
      <c r="A34" s="175"/>
      <c r="B34" s="176"/>
      <c r="C34" s="309"/>
      <c r="D34" s="309"/>
      <c r="E34" s="309"/>
      <c r="F34" s="309">
        <f t="shared" si="13"/>
        <v>0</v>
      </c>
      <c r="G34" s="413">
        <f t="shared" si="14"/>
        <v>0</v>
      </c>
    </row>
    <row r="35" spans="1:8">
      <c r="A35" s="175"/>
      <c r="B35" s="176"/>
      <c r="C35" s="309"/>
      <c r="D35" s="309"/>
      <c r="E35" s="309"/>
      <c r="F35" s="309">
        <f t="shared" si="13"/>
        <v>0</v>
      </c>
      <c r="G35" s="413">
        <f t="shared" si="14"/>
        <v>0</v>
      </c>
    </row>
    <row r="36" spans="1:8" ht="31.5" customHeight="1">
      <c r="A36" s="178" t="s">
        <v>219</v>
      </c>
      <c r="B36" s="201"/>
      <c r="C36" s="308"/>
      <c r="D36" s="308"/>
      <c r="E36" s="308"/>
      <c r="F36" s="307"/>
      <c r="G36" s="378"/>
    </row>
    <row r="37" spans="1:8" s="35" customFormat="1" ht="31.5">
      <c r="A37" s="173" t="s">
        <v>372</v>
      </c>
      <c r="B37" s="174">
        <v>3270</v>
      </c>
      <c r="C37" s="307">
        <f>SUM(C38,C41,C56,C71,C74,C77)</f>
        <v>-282</v>
      </c>
      <c r="D37" s="307">
        <f>SUM(D38,D41,D56,D71,D74,D77)</f>
        <v>-1323</v>
      </c>
      <c r="E37" s="307">
        <f>SUM(E38,E41,E56,E71,E74,E77)</f>
        <v>-1075</v>
      </c>
      <c r="F37" s="307">
        <f t="shared" si="4"/>
        <v>248</v>
      </c>
      <c r="G37" s="378">
        <f t="shared" si="5"/>
        <v>81.254724111866977</v>
      </c>
      <c r="H37" s="278"/>
    </row>
    <row r="38" spans="1:8" s="35" customFormat="1">
      <c r="A38" s="173" t="s">
        <v>400</v>
      </c>
      <c r="B38" s="174">
        <v>3271</v>
      </c>
      <c r="C38" s="307">
        <f>SUM(C39:C40)</f>
        <v>0</v>
      </c>
      <c r="D38" s="307">
        <f t="shared" ref="D38:E38" si="15">SUM(D39:D40)</f>
        <v>0</v>
      </c>
      <c r="E38" s="307">
        <f t="shared" si="15"/>
        <v>0</v>
      </c>
      <c r="F38" s="307">
        <f t="shared" ref="F38" si="16">E38-D38</f>
        <v>0</v>
      </c>
      <c r="G38" s="378">
        <f t="shared" ref="G38" si="17">IF(D38=0,0,E38/D38*100)</f>
        <v>0</v>
      </c>
      <c r="H38" s="278"/>
    </row>
    <row r="39" spans="1:8">
      <c r="A39" s="175"/>
      <c r="B39" s="354"/>
      <c r="C39" s="309" t="s">
        <v>186</v>
      </c>
      <c r="D39" s="309" t="s">
        <v>186</v>
      </c>
      <c r="E39" s="309" t="s">
        <v>186</v>
      </c>
      <c r="F39" s="309">
        <f>IF(E39="(    )",0,E39)-IF(D39="(    )",0,D39)</f>
        <v>0</v>
      </c>
      <c r="G39" s="309">
        <f t="shared" ref="G39:G40" si="18">IF(IF(D39="(    )",0,D39)=0,0,IF(E39="(    )",0,E39)/IF(D39="(    )",0,D39))*100</f>
        <v>0</v>
      </c>
    </row>
    <row r="40" spans="1:8">
      <c r="A40" s="175"/>
      <c r="B40" s="354"/>
      <c r="C40" s="309" t="s">
        <v>186</v>
      </c>
      <c r="D40" s="309" t="s">
        <v>186</v>
      </c>
      <c r="E40" s="309" t="s">
        <v>186</v>
      </c>
      <c r="F40" s="309">
        <f>IF(E40="(    )",0,E40)-IF(D40="(    )",0,D40)</f>
        <v>0</v>
      </c>
      <c r="G40" s="309">
        <f t="shared" si="18"/>
        <v>0</v>
      </c>
    </row>
    <row r="41" spans="1:8" s="35" customFormat="1" ht="31.5">
      <c r="A41" s="173" t="s">
        <v>436</v>
      </c>
      <c r="B41" s="174">
        <v>3272</v>
      </c>
      <c r="C41" s="307">
        <f>SUM(C42:C47)</f>
        <v>-196</v>
      </c>
      <c r="D41" s="307">
        <f>SUM(D42:D55)</f>
        <v>-1303</v>
      </c>
      <c r="E41" s="307">
        <f>SUM(E42:E55)</f>
        <v>-1029</v>
      </c>
      <c r="F41" s="307">
        <f>E41-D41</f>
        <v>274</v>
      </c>
      <c r="G41" s="378">
        <f t="shared" ref="G41" si="19">IF(D41=0,0,E41/D41*100)</f>
        <v>78.971603990790484</v>
      </c>
      <c r="H41" s="278"/>
    </row>
    <row r="42" spans="1:8" s="35" customFormat="1" ht="20.25" customHeight="1">
      <c r="A42" s="139" t="s">
        <v>521</v>
      </c>
      <c r="B42" s="140"/>
      <c r="C42" s="309" t="s">
        <v>186</v>
      </c>
      <c r="D42" s="309" t="s">
        <v>186</v>
      </c>
      <c r="E42" s="309" t="s">
        <v>186</v>
      </c>
      <c r="F42" s="309">
        <f t="shared" ref="F42:F45" si="20">IF(E42="(    )",0,E42)-IF(D42="(    )",0,D42)</f>
        <v>0</v>
      </c>
      <c r="G42" s="309">
        <f t="shared" ref="G42:G45" si="21">IF(IF(D42="(    )",0,D42)=0,0,IF(E42="(    )",0,E42)/IF(D42="(    )",0,D42))*100</f>
        <v>0</v>
      </c>
      <c r="H42" s="278"/>
    </row>
    <row r="43" spans="1:8" s="35" customFormat="1" ht="20.25" customHeight="1">
      <c r="A43" s="139" t="s">
        <v>520</v>
      </c>
      <c r="B43" s="140"/>
      <c r="C43" s="309">
        <v>-25</v>
      </c>
      <c r="D43" s="309" t="s">
        <v>186</v>
      </c>
      <c r="E43" s="309" t="s">
        <v>186</v>
      </c>
      <c r="F43" s="309">
        <f>IF(E43="(    )",0,E43)-IF(D43="(    )",0,D43)</f>
        <v>0</v>
      </c>
      <c r="G43" s="309">
        <f>IF(IF(D43="(    )",0,D43)=0,0,IF(E43="(    )",0,E43)/IF(D43="(    )",0,D43))*100</f>
        <v>0</v>
      </c>
      <c r="H43" s="278"/>
    </row>
    <row r="44" spans="1:8" s="35" customFormat="1" ht="20.25" customHeight="1">
      <c r="A44" s="142" t="s">
        <v>526</v>
      </c>
      <c r="B44" s="140"/>
      <c r="C44" s="309">
        <v>-21</v>
      </c>
      <c r="D44" s="309" t="s">
        <v>186</v>
      </c>
      <c r="E44" s="309" t="s">
        <v>186</v>
      </c>
      <c r="F44" s="309">
        <f t="shared" si="20"/>
        <v>0</v>
      </c>
      <c r="G44" s="309">
        <f t="shared" si="21"/>
        <v>0</v>
      </c>
      <c r="H44" s="278"/>
    </row>
    <row r="45" spans="1:8" s="35" customFormat="1" ht="20.25" customHeight="1">
      <c r="A45" s="142" t="s">
        <v>527</v>
      </c>
      <c r="B45" s="140"/>
      <c r="C45" s="309">
        <v>-100</v>
      </c>
      <c r="D45" s="309" t="s">
        <v>186</v>
      </c>
      <c r="E45" s="309" t="s">
        <v>186</v>
      </c>
      <c r="F45" s="309">
        <f t="shared" si="20"/>
        <v>0</v>
      </c>
      <c r="G45" s="309">
        <f t="shared" si="21"/>
        <v>0</v>
      </c>
      <c r="H45" s="278"/>
    </row>
    <row r="46" spans="1:8" s="35" customFormat="1">
      <c r="A46" s="175" t="s">
        <v>528</v>
      </c>
      <c r="B46" s="176"/>
      <c r="C46" s="309">
        <v>-50</v>
      </c>
      <c r="D46" s="309" t="s">
        <v>186</v>
      </c>
      <c r="E46" s="309" t="s">
        <v>186</v>
      </c>
      <c r="F46" s="309">
        <f>IF(E46="(    )",0,E46)-IF(D46="(    )",0,D46)</f>
        <v>0</v>
      </c>
      <c r="G46" s="309">
        <f t="shared" ref="G46" si="22">IF(IF(D46="(    )",0,D46)=0,0,IF(E46="(    )",0,E46)/IF(D46="(    )",0,D46))*100</f>
        <v>0</v>
      </c>
      <c r="H46" s="278"/>
    </row>
    <row r="47" spans="1:8" s="35" customFormat="1" ht="20.25" customHeight="1">
      <c r="A47" s="139" t="s">
        <v>511</v>
      </c>
      <c r="B47" s="140"/>
      <c r="C47" s="309" t="s">
        <v>186</v>
      </c>
      <c r="D47" s="309">
        <v>-380</v>
      </c>
      <c r="E47" s="309">
        <v>-868</v>
      </c>
      <c r="F47" s="309">
        <f>IF(E47="(    )",0,E47)-IF(D47="(    )",0,D47)</f>
        <v>-488</v>
      </c>
      <c r="G47" s="309">
        <f>IF(IF(D47="(    )",0,D47)=0,0,IF(E47="(    )",0,E47)/IF(D47="(    )",0,D47))*100</f>
        <v>228.42105263157896</v>
      </c>
      <c r="H47" s="278"/>
    </row>
    <row r="48" spans="1:8" s="35" customFormat="1" ht="20.25" customHeight="1">
      <c r="A48" s="139" t="s">
        <v>581</v>
      </c>
      <c r="B48" s="140"/>
      <c r="C48" s="309" t="s">
        <v>186</v>
      </c>
      <c r="D48" s="309">
        <v>-145</v>
      </c>
      <c r="E48" s="309" t="s">
        <v>186</v>
      </c>
      <c r="F48" s="309">
        <f>IF(E48="(    )",0,E48)-IF(D48="(    )",0,D48)</f>
        <v>145</v>
      </c>
      <c r="G48" s="309">
        <f t="shared" ref="G48:G55" si="23">IF(IF(D48="(    )",0,D48)=0,0,IF(E48="(    )",0,E48)/IF(D48="(    )",0,D48))*100</f>
        <v>0</v>
      </c>
      <c r="H48" s="278"/>
    </row>
    <row r="49" spans="1:8" s="35" customFormat="1" ht="20.25" customHeight="1">
      <c r="A49" s="139" t="s">
        <v>569</v>
      </c>
      <c r="B49" s="140"/>
      <c r="C49" s="309" t="s">
        <v>186</v>
      </c>
      <c r="D49" s="309">
        <v>-130</v>
      </c>
      <c r="E49" s="309" t="s">
        <v>186</v>
      </c>
      <c r="F49" s="309">
        <f t="shared" ref="F49:F55" si="24">IF(E49="(    )",0,E49)-IF(D49="(    )",0,D49)</f>
        <v>130</v>
      </c>
      <c r="G49" s="309">
        <f t="shared" si="23"/>
        <v>0</v>
      </c>
      <c r="H49" s="278"/>
    </row>
    <row r="50" spans="1:8" s="35" customFormat="1" ht="20.25" customHeight="1">
      <c r="A50" s="139" t="s">
        <v>582</v>
      </c>
      <c r="B50" s="140"/>
      <c r="C50" s="309" t="s">
        <v>186</v>
      </c>
      <c r="D50" s="309">
        <v>-550</v>
      </c>
      <c r="E50" s="309" t="s">
        <v>186</v>
      </c>
      <c r="F50" s="309">
        <f t="shared" si="24"/>
        <v>550</v>
      </c>
      <c r="G50" s="309">
        <f t="shared" si="23"/>
        <v>0</v>
      </c>
      <c r="H50" s="278"/>
    </row>
    <row r="51" spans="1:8" s="35" customFormat="1" ht="20.25" customHeight="1">
      <c r="A51" s="139" t="s">
        <v>572</v>
      </c>
      <c r="B51" s="140"/>
      <c r="C51" s="309" t="s">
        <v>186</v>
      </c>
      <c r="D51" s="309" t="s">
        <v>186</v>
      </c>
      <c r="E51" s="309">
        <v>-36</v>
      </c>
      <c r="F51" s="309">
        <f t="shared" si="24"/>
        <v>-36</v>
      </c>
      <c r="G51" s="309">
        <f t="shared" si="23"/>
        <v>0</v>
      </c>
      <c r="H51" s="278"/>
    </row>
    <row r="52" spans="1:8" s="35" customFormat="1" ht="20.25" customHeight="1">
      <c r="A52" s="139" t="s">
        <v>583</v>
      </c>
      <c r="B52" s="140"/>
      <c r="C52" s="309" t="s">
        <v>186</v>
      </c>
      <c r="D52" s="309" t="s">
        <v>186</v>
      </c>
      <c r="E52" s="309">
        <v>-27</v>
      </c>
      <c r="F52" s="309">
        <f t="shared" si="24"/>
        <v>-27</v>
      </c>
      <c r="G52" s="309">
        <f t="shared" si="23"/>
        <v>0</v>
      </c>
      <c r="H52" s="278"/>
    </row>
    <row r="53" spans="1:8" s="35" customFormat="1" ht="35.25" customHeight="1">
      <c r="A53" s="102" t="s">
        <v>571</v>
      </c>
      <c r="B53" s="140"/>
      <c r="C53" s="309" t="s">
        <v>186</v>
      </c>
      <c r="D53" s="309">
        <v>-98</v>
      </c>
      <c r="E53" s="309">
        <v>-98</v>
      </c>
      <c r="F53" s="309">
        <f t="shared" si="24"/>
        <v>0</v>
      </c>
      <c r="G53" s="309">
        <f t="shared" si="23"/>
        <v>100</v>
      </c>
      <c r="H53" s="278"/>
    </row>
    <row r="54" spans="1:8" s="35" customFormat="1" ht="20.25" customHeight="1">
      <c r="A54" s="102" t="s">
        <v>597</v>
      </c>
      <c r="B54" s="140"/>
      <c r="C54" s="309" t="s">
        <v>186</v>
      </c>
      <c r="D54" s="309" t="s">
        <v>186</v>
      </c>
      <c r="E54" s="309"/>
      <c r="F54" s="309">
        <f t="shared" si="24"/>
        <v>0</v>
      </c>
      <c r="G54" s="309">
        <f t="shared" si="23"/>
        <v>0</v>
      </c>
      <c r="H54" s="278"/>
    </row>
    <row r="55" spans="1:8" s="35" customFormat="1" ht="20.25" customHeight="1">
      <c r="A55" s="102" t="s">
        <v>596</v>
      </c>
      <c r="B55" s="140"/>
      <c r="C55" s="309" t="s">
        <v>186</v>
      </c>
      <c r="D55" s="309" t="s">
        <v>186</v>
      </c>
      <c r="E55" s="309"/>
      <c r="F55" s="309">
        <f t="shared" si="24"/>
        <v>0</v>
      </c>
      <c r="G55" s="309">
        <f t="shared" si="23"/>
        <v>0</v>
      </c>
      <c r="H55" s="278"/>
    </row>
    <row r="56" spans="1:8" s="35" customFormat="1" ht="31.5">
      <c r="A56" s="173" t="s">
        <v>435</v>
      </c>
      <c r="B56" s="174">
        <v>3273</v>
      </c>
      <c r="C56" s="307">
        <f>SUM(C57:C65)</f>
        <v>-86</v>
      </c>
      <c r="D56" s="307">
        <f t="shared" ref="D56" si="25">SUM(D57:D65)</f>
        <v>-20</v>
      </c>
      <c r="E56" s="307">
        <f>SUM(E57:E70)</f>
        <v>-46</v>
      </c>
      <c r="F56" s="307">
        <f t="shared" ref="F56" si="26">E56-D56</f>
        <v>-26</v>
      </c>
      <c r="G56" s="378">
        <f t="shared" ref="G56" si="27">IF(D56=0,0,E56/D56*100)</f>
        <v>229.99999999999997</v>
      </c>
      <c r="H56" s="278"/>
    </row>
    <row r="57" spans="1:8" s="35" customFormat="1" ht="18.75" customHeight="1">
      <c r="A57" s="139" t="s">
        <v>510</v>
      </c>
      <c r="B57" s="140"/>
      <c r="C57" s="309" t="s">
        <v>186</v>
      </c>
      <c r="D57" s="309" t="s">
        <v>186</v>
      </c>
      <c r="E57" s="309" t="s">
        <v>186</v>
      </c>
      <c r="F57" s="309">
        <f>IF(E57="(    )",0,E57)-IF(D57="(    )",0,D57)</f>
        <v>0</v>
      </c>
      <c r="G57" s="309">
        <f t="shared" ref="G57:G69" si="28">IF(IF(D57="(    )",0,D57)=0,0,IF(E57="(    )",0,E57)/IF(D57="(    )",0,D57))*100</f>
        <v>0</v>
      </c>
      <c r="H57" s="278"/>
    </row>
    <row r="58" spans="1:8" s="35" customFormat="1" ht="18.75" customHeight="1">
      <c r="A58" s="142" t="s">
        <v>529</v>
      </c>
      <c r="B58" s="140"/>
      <c r="C58" s="309">
        <v>-5</v>
      </c>
      <c r="D58" s="309" t="s">
        <v>186</v>
      </c>
      <c r="E58" s="309" t="s">
        <v>186</v>
      </c>
      <c r="F58" s="309">
        <f t="shared" ref="F58:F69" si="29">IF(E58="(    )",0,E58)-IF(D58="(    )",0,D58)</f>
        <v>0</v>
      </c>
      <c r="G58" s="309">
        <f t="shared" si="28"/>
        <v>0</v>
      </c>
      <c r="H58" s="278"/>
    </row>
    <row r="59" spans="1:8" s="35" customFormat="1" ht="18.75" customHeight="1">
      <c r="A59" s="142" t="s">
        <v>530</v>
      </c>
      <c r="B59" s="140"/>
      <c r="C59" s="309">
        <v>-7</v>
      </c>
      <c r="D59" s="309" t="s">
        <v>186</v>
      </c>
      <c r="E59" s="309" t="s">
        <v>186</v>
      </c>
      <c r="F59" s="309">
        <f t="shared" si="29"/>
        <v>0</v>
      </c>
      <c r="G59" s="309">
        <f t="shared" si="28"/>
        <v>0</v>
      </c>
      <c r="H59" s="278"/>
    </row>
    <row r="60" spans="1:8" s="35" customFormat="1" ht="18.75" customHeight="1">
      <c r="A60" s="142" t="s">
        <v>531</v>
      </c>
      <c r="B60" s="140"/>
      <c r="C60" s="309">
        <v>-25</v>
      </c>
      <c r="D60" s="309" t="s">
        <v>186</v>
      </c>
      <c r="E60" s="309" t="s">
        <v>186</v>
      </c>
      <c r="F60" s="309">
        <f t="shared" si="29"/>
        <v>0</v>
      </c>
      <c r="G60" s="309">
        <f t="shared" si="28"/>
        <v>0</v>
      </c>
      <c r="H60" s="278"/>
    </row>
    <row r="61" spans="1:8" s="35" customFormat="1" ht="18.75" customHeight="1">
      <c r="A61" s="142" t="s">
        <v>532</v>
      </c>
      <c r="B61" s="140"/>
      <c r="C61" s="309">
        <v>-10</v>
      </c>
      <c r="D61" s="309"/>
      <c r="E61" s="309" t="s">
        <v>186</v>
      </c>
      <c r="F61" s="309">
        <f t="shared" si="29"/>
        <v>0</v>
      </c>
      <c r="G61" s="309">
        <f t="shared" si="28"/>
        <v>0</v>
      </c>
      <c r="H61" s="278"/>
    </row>
    <row r="62" spans="1:8" s="35" customFormat="1" ht="18.75" customHeight="1">
      <c r="A62" s="142" t="s">
        <v>533</v>
      </c>
      <c r="B62" s="140"/>
      <c r="C62" s="309">
        <v>-5</v>
      </c>
      <c r="D62" s="309"/>
      <c r="E62" s="309" t="s">
        <v>186</v>
      </c>
      <c r="F62" s="309">
        <f t="shared" si="29"/>
        <v>0</v>
      </c>
      <c r="G62" s="309">
        <f t="shared" si="28"/>
        <v>0</v>
      </c>
      <c r="H62" s="278"/>
    </row>
    <row r="63" spans="1:8" s="35" customFormat="1" ht="18.75" customHeight="1">
      <c r="A63" s="142" t="s">
        <v>534</v>
      </c>
      <c r="B63" s="140"/>
      <c r="C63" s="309">
        <v>-4</v>
      </c>
      <c r="D63" s="309"/>
      <c r="E63" s="309" t="s">
        <v>186</v>
      </c>
      <c r="F63" s="309">
        <f t="shared" si="29"/>
        <v>0</v>
      </c>
      <c r="G63" s="309">
        <f t="shared" si="28"/>
        <v>0</v>
      </c>
      <c r="H63" s="278"/>
    </row>
    <row r="64" spans="1:8" s="35" customFormat="1">
      <c r="A64" s="175" t="s">
        <v>535</v>
      </c>
      <c r="B64" s="176"/>
      <c r="C64" s="309">
        <v>-20</v>
      </c>
      <c r="D64" s="309">
        <v>-20</v>
      </c>
      <c r="E64" s="309" t="s">
        <v>186</v>
      </c>
      <c r="F64" s="309">
        <f t="shared" si="29"/>
        <v>20</v>
      </c>
      <c r="G64" s="309">
        <f t="shared" si="28"/>
        <v>0</v>
      </c>
      <c r="H64" s="278"/>
    </row>
    <row r="65" spans="1:8" s="35" customFormat="1">
      <c r="A65" s="175" t="s">
        <v>536</v>
      </c>
      <c r="B65" s="176"/>
      <c r="C65" s="309">
        <v>-10</v>
      </c>
      <c r="D65" s="309" t="s">
        <v>186</v>
      </c>
      <c r="E65" s="309" t="s">
        <v>186</v>
      </c>
      <c r="F65" s="309">
        <f t="shared" si="29"/>
        <v>0</v>
      </c>
      <c r="G65" s="309">
        <f t="shared" si="28"/>
        <v>0</v>
      </c>
      <c r="H65" s="278"/>
    </row>
    <row r="66" spans="1:8" s="35" customFormat="1">
      <c r="A66" s="175" t="s">
        <v>574</v>
      </c>
      <c r="B66" s="354"/>
      <c r="C66" s="309"/>
      <c r="D66" s="309"/>
      <c r="E66" s="309">
        <v>-12</v>
      </c>
      <c r="F66" s="309">
        <f t="shared" si="29"/>
        <v>-12</v>
      </c>
      <c r="G66" s="309">
        <f t="shared" si="28"/>
        <v>0</v>
      </c>
      <c r="H66" s="278"/>
    </row>
    <row r="67" spans="1:8" s="35" customFormat="1">
      <c r="A67" s="175" t="s">
        <v>580</v>
      </c>
      <c r="B67" s="354"/>
      <c r="C67" s="309"/>
      <c r="D67" s="309"/>
      <c r="E67" s="309">
        <v>-11</v>
      </c>
      <c r="F67" s="309">
        <f t="shared" si="29"/>
        <v>-11</v>
      </c>
      <c r="G67" s="309">
        <f t="shared" si="28"/>
        <v>0</v>
      </c>
      <c r="H67" s="278"/>
    </row>
    <row r="68" spans="1:8" s="35" customFormat="1">
      <c r="A68" s="175" t="s">
        <v>575</v>
      </c>
      <c r="B68" s="354"/>
      <c r="C68" s="309"/>
      <c r="D68" s="309"/>
      <c r="E68" s="309">
        <v>-17</v>
      </c>
      <c r="F68" s="309">
        <f t="shared" si="29"/>
        <v>-17</v>
      </c>
      <c r="G68" s="309">
        <f t="shared" si="28"/>
        <v>0</v>
      </c>
      <c r="H68" s="278"/>
    </row>
    <row r="69" spans="1:8" s="35" customFormat="1">
      <c r="A69" s="175" t="s">
        <v>576</v>
      </c>
      <c r="B69" s="354"/>
      <c r="C69" s="309"/>
      <c r="D69" s="309"/>
      <c r="E69" s="309">
        <v>-6</v>
      </c>
      <c r="F69" s="309">
        <f t="shared" si="29"/>
        <v>-6</v>
      </c>
      <c r="G69" s="309">
        <f t="shared" si="28"/>
        <v>0</v>
      </c>
      <c r="H69" s="278"/>
    </row>
    <row r="70" spans="1:8" s="35" customFormat="1">
      <c r="A70" s="175" t="s">
        <v>598</v>
      </c>
      <c r="B70" s="354"/>
      <c r="C70" s="309"/>
      <c r="D70" s="309"/>
      <c r="E70" s="309"/>
      <c r="F70" s="309">
        <f>IF(E70="(    )",0,E70)-IF(D70="(    )",0,D70)</f>
        <v>0</v>
      </c>
      <c r="G70" s="309">
        <f>IF(IF(D70="(    )",0,D70)=0,0,IF(E70="(    )",0,E70)/IF(D70="(    )",0,D70))*100</f>
        <v>0</v>
      </c>
      <c r="H70" s="278"/>
    </row>
    <row r="71" spans="1:8" s="35" customFormat="1" ht="35.1" customHeight="1">
      <c r="A71" s="173" t="s">
        <v>401</v>
      </c>
      <c r="B71" s="177">
        <v>3274</v>
      </c>
      <c r="C71" s="307">
        <f>SUM(C72:C73)</f>
        <v>0</v>
      </c>
      <c r="D71" s="307">
        <f t="shared" ref="D71" si="30">SUM(D72:D73)</f>
        <v>0</v>
      </c>
      <c r="E71" s="307">
        <f t="shared" ref="E71" si="31">SUM(E72:E73)</f>
        <v>0</v>
      </c>
      <c r="F71" s="307">
        <f t="shared" ref="F71" si="32">E71-D71</f>
        <v>0</v>
      </c>
      <c r="G71" s="378">
        <f t="shared" ref="G71" si="33">IF(D71=0,0,E71/D71*100)</f>
        <v>0</v>
      </c>
      <c r="H71" s="278"/>
    </row>
    <row r="72" spans="1:8" s="35" customFormat="1">
      <c r="A72" s="175" t="s">
        <v>537</v>
      </c>
      <c r="B72" s="176"/>
      <c r="C72" s="309" t="s">
        <v>186</v>
      </c>
      <c r="D72" s="309" t="s">
        <v>186</v>
      </c>
      <c r="E72" s="309" t="s">
        <v>186</v>
      </c>
      <c r="F72" s="309">
        <f>IF(E72="(    )",0,E72)-IF(D72="(    )",0,D72)</f>
        <v>0</v>
      </c>
      <c r="G72" s="309">
        <f t="shared" ref="G72:G73" si="34">IF(IF(D72="(    )",0,D72)=0,0,IF(E72="(    )",0,E72)/IF(D72="(    )",0,D72))*100</f>
        <v>0</v>
      </c>
      <c r="H72" s="278"/>
    </row>
    <row r="73" spans="1:8" s="35" customFormat="1">
      <c r="A73" s="175" t="s">
        <v>538</v>
      </c>
      <c r="B73" s="176"/>
      <c r="C73" s="309" t="s">
        <v>186</v>
      </c>
      <c r="D73" s="309" t="s">
        <v>186</v>
      </c>
      <c r="E73" s="309" t="s">
        <v>186</v>
      </c>
      <c r="F73" s="309">
        <f>IF(E73="(    )",0,E73)-IF(D73="(    )",0,D73)</f>
        <v>0</v>
      </c>
      <c r="G73" s="309">
        <f t="shared" si="34"/>
        <v>0</v>
      </c>
      <c r="H73" s="278"/>
    </row>
    <row r="74" spans="1:8" s="35" customFormat="1" ht="31.5">
      <c r="A74" s="173" t="s">
        <v>455</v>
      </c>
      <c r="B74" s="177">
        <v>3275</v>
      </c>
      <c r="C74" s="307">
        <f>SUM(C75:C76)</f>
        <v>0</v>
      </c>
      <c r="D74" s="307">
        <f t="shared" ref="D74:G74" si="35">SUM(D75:D76)</f>
        <v>0</v>
      </c>
      <c r="E74" s="307">
        <f t="shared" si="35"/>
        <v>0</v>
      </c>
      <c r="F74" s="307">
        <f t="shared" si="35"/>
        <v>0</v>
      </c>
      <c r="G74" s="307">
        <f t="shared" si="35"/>
        <v>0</v>
      </c>
      <c r="H74" s="278"/>
    </row>
    <row r="75" spans="1:8" s="35" customFormat="1">
      <c r="A75" s="175"/>
      <c r="B75" s="176"/>
      <c r="C75" s="309" t="s">
        <v>186</v>
      </c>
      <c r="D75" s="309" t="s">
        <v>186</v>
      </c>
      <c r="E75" s="309" t="s">
        <v>186</v>
      </c>
      <c r="F75" s="309">
        <f>IF(E75="(    )",0,E75)-IF(D75="(    )",0,D75)</f>
        <v>0</v>
      </c>
      <c r="G75" s="309">
        <f t="shared" ref="G75:G76" si="36">IF(IF(D75="(    )",0,D75)=0,0,IF(E75="(    )",0,E75)/IF(D75="(    )",0,D75))*100</f>
        <v>0</v>
      </c>
      <c r="H75" s="278"/>
    </row>
    <row r="76" spans="1:8" s="35" customFormat="1">
      <c r="A76" s="175"/>
      <c r="B76" s="176"/>
      <c r="C76" s="309" t="s">
        <v>186</v>
      </c>
      <c r="D76" s="309" t="s">
        <v>186</v>
      </c>
      <c r="E76" s="309" t="s">
        <v>186</v>
      </c>
      <c r="F76" s="309">
        <f>IF(E76="(    )",0,E76)-IF(D76="(    )",0,D76)</f>
        <v>0</v>
      </c>
      <c r="G76" s="309">
        <f t="shared" si="36"/>
        <v>0</v>
      </c>
      <c r="H76" s="278"/>
    </row>
    <row r="77" spans="1:8" s="35" customFormat="1">
      <c r="A77" s="173" t="s">
        <v>456</v>
      </c>
      <c r="B77" s="174">
        <v>3276</v>
      </c>
      <c r="C77" s="307">
        <f>SUM(C78:C79)</f>
        <v>0</v>
      </c>
      <c r="D77" s="307">
        <f t="shared" ref="D77:F77" si="37">SUM(D78:D79)</f>
        <v>0</v>
      </c>
      <c r="E77" s="307">
        <f t="shared" si="37"/>
        <v>0</v>
      </c>
      <c r="F77" s="307">
        <f t="shared" si="37"/>
        <v>0</v>
      </c>
      <c r="G77" s="378">
        <f t="shared" ref="G77" si="38">IF(D77=0,0,E77/D77*100)</f>
        <v>0</v>
      </c>
      <c r="H77" s="278"/>
    </row>
    <row r="78" spans="1:8" s="35" customFormat="1">
      <c r="A78" s="175"/>
      <c r="B78" s="176"/>
      <c r="C78" s="309" t="s">
        <v>186</v>
      </c>
      <c r="D78" s="309" t="s">
        <v>186</v>
      </c>
      <c r="E78" s="309" t="s">
        <v>186</v>
      </c>
      <c r="F78" s="309">
        <f>IF(E78="(    )",0,E78)-IF(D78="(    )",0,D78)</f>
        <v>0</v>
      </c>
      <c r="G78" s="309">
        <f t="shared" ref="G78:G79" si="39">IF(IF(D78="(    )",0,D78)=0,0,IF(E78="(    )",0,E78)/IF(D78="(    )",0,D78))*100</f>
        <v>0</v>
      </c>
      <c r="H78" s="278"/>
    </row>
    <row r="79" spans="1:8" s="35" customFormat="1">
      <c r="A79" s="175"/>
      <c r="B79" s="176"/>
      <c r="C79" s="309" t="s">
        <v>186</v>
      </c>
      <c r="D79" s="309" t="s">
        <v>186</v>
      </c>
      <c r="E79" s="309" t="s">
        <v>186</v>
      </c>
      <c r="F79" s="309">
        <f>IF(E79="(    )",0,E79)-IF(D79="(    )",0,D79)</f>
        <v>0</v>
      </c>
      <c r="G79" s="309">
        <f t="shared" si="39"/>
        <v>0</v>
      </c>
      <c r="H79" s="278"/>
    </row>
    <row r="80" spans="1:8" s="35" customFormat="1">
      <c r="A80" s="173" t="s">
        <v>207</v>
      </c>
      <c r="B80" s="174">
        <v>3280</v>
      </c>
      <c r="C80" s="307">
        <f>SUM(C81:C82)</f>
        <v>0</v>
      </c>
      <c r="D80" s="307">
        <f t="shared" ref="D80:F80" si="40">SUM(D81:D82)</f>
        <v>0</v>
      </c>
      <c r="E80" s="307">
        <f t="shared" si="40"/>
        <v>0</v>
      </c>
      <c r="F80" s="307">
        <f t="shared" si="40"/>
        <v>0</v>
      </c>
      <c r="G80" s="378">
        <f t="shared" ref="G80" si="41">IF(D80=0,0,E80/D80*100)</f>
        <v>0</v>
      </c>
      <c r="H80" s="278"/>
    </row>
    <row r="81" spans="1:8" s="35" customFormat="1">
      <c r="A81" s="175"/>
      <c r="B81" s="176"/>
      <c r="C81" s="309" t="s">
        <v>186</v>
      </c>
      <c r="D81" s="309" t="s">
        <v>186</v>
      </c>
      <c r="E81" s="309" t="s">
        <v>186</v>
      </c>
      <c r="F81" s="309">
        <f>IF(E81="(    )",0,E81)-IF(D81="(    )",0,D81)</f>
        <v>0</v>
      </c>
      <c r="G81" s="309">
        <f t="shared" ref="G81:G82" si="42">IF(IF(D81="(    )",0,D81)=0,0,IF(E81="(    )",0,E81)/IF(D81="(    )",0,D81))*100</f>
        <v>0</v>
      </c>
      <c r="H81" s="278"/>
    </row>
    <row r="82" spans="1:8" s="35" customFormat="1">
      <c r="A82" s="175"/>
      <c r="B82" s="176"/>
      <c r="C82" s="309" t="s">
        <v>186</v>
      </c>
      <c r="D82" s="309" t="s">
        <v>186</v>
      </c>
      <c r="E82" s="309" t="s">
        <v>186</v>
      </c>
      <c r="F82" s="309">
        <f>IF(E82="(    )",0,E82)-IF(D82="(    )",0,D82)</f>
        <v>0</v>
      </c>
      <c r="G82" s="309">
        <f t="shared" si="42"/>
        <v>0</v>
      </c>
      <c r="H82" s="278"/>
    </row>
    <row r="83" spans="1:8" ht="31.5" customHeight="1">
      <c r="A83" s="200" t="s">
        <v>457</v>
      </c>
      <c r="B83" s="218"/>
      <c r="C83" s="254"/>
      <c r="D83" s="393"/>
      <c r="E83" s="393"/>
      <c r="F83" s="393"/>
      <c r="G83" s="393"/>
    </row>
    <row r="84" spans="1:8" ht="31.5" customHeight="1">
      <c r="A84" s="178" t="s">
        <v>212</v>
      </c>
      <c r="B84" s="201"/>
      <c r="C84" s="308"/>
      <c r="D84" s="308"/>
      <c r="E84" s="308"/>
      <c r="F84" s="307"/>
      <c r="G84" s="378"/>
    </row>
    <row r="85" spans="1:8" s="35" customFormat="1">
      <c r="A85" s="202" t="s">
        <v>398</v>
      </c>
      <c r="B85" s="174">
        <v>3330</v>
      </c>
      <c r="C85" s="307">
        <f>SUM(C86:C87)</f>
        <v>0</v>
      </c>
      <c r="D85" s="307">
        <f t="shared" ref="D85" si="43">SUM(D86:D87)</f>
        <v>0</v>
      </c>
      <c r="E85" s="307">
        <f t="shared" ref="E85" si="44">SUM(E86:E87)</f>
        <v>0</v>
      </c>
      <c r="F85" s="307">
        <f t="shared" ref="F85:F87" si="45">E85-D85</f>
        <v>0</v>
      </c>
      <c r="G85" s="378">
        <f t="shared" ref="G85:G87" si="46">IF(D85=0,0,E85/D85*100)</f>
        <v>0</v>
      </c>
      <c r="H85" s="278"/>
    </row>
    <row r="86" spans="1:8">
      <c r="A86" s="175"/>
      <c r="B86" s="176"/>
      <c r="C86" s="309"/>
      <c r="D86" s="309"/>
      <c r="E86" s="309"/>
      <c r="F86" s="309">
        <f t="shared" si="45"/>
        <v>0</v>
      </c>
      <c r="G86" s="413">
        <f t="shared" si="46"/>
        <v>0</v>
      </c>
    </row>
    <row r="87" spans="1:8">
      <c r="A87" s="175"/>
      <c r="B87" s="176"/>
      <c r="C87" s="309"/>
      <c r="D87" s="309"/>
      <c r="E87" s="309"/>
      <c r="F87" s="309">
        <f t="shared" si="45"/>
        <v>0</v>
      </c>
      <c r="G87" s="413">
        <f t="shared" si="46"/>
        <v>0</v>
      </c>
    </row>
    <row r="88" spans="1:8" ht="31.5" customHeight="1">
      <c r="A88" s="178" t="s">
        <v>220</v>
      </c>
      <c r="B88" s="201"/>
      <c r="C88" s="308"/>
      <c r="D88" s="308"/>
      <c r="E88" s="308"/>
      <c r="F88" s="307"/>
      <c r="G88" s="378"/>
    </row>
    <row r="89" spans="1:8" s="35" customFormat="1">
      <c r="A89" s="202" t="s">
        <v>207</v>
      </c>
      <c r="B89" s="174">
        <v>3390</v>
      </c>
      <c r="C89" s="307">
        <f>SUM(C90:C91)</f>
        <v>0</v>
      </c>
      <c r="D89" s="307">
        <f>SUM(D90:D91)</f>
        <v>0</v>
      </c>
      <c r="E89" s="307">
        <f>SUM(E90:E91)</f>
        <v>0</v>
      </c>
      <c r="F89" s="331">
        <f t="shared" ref="F89" si="47">E89-D89</f>
        <v>0</v>
      </c>
      <c r="G89" s="331">
        <f t="shared" ref="G89" si="48">IF(D89=0,0,E89/D89*100)</f>
        <v>0</v>
      </c>
      <c r="H89" s="278"/>
    </row>
    <row r="90" spans="1:8">
      <c r="A90" s="175"/>
      <c r="B90" s="176"/>
      <c r="C90" s="309" t="s">
        <v>186</v>
      </c>
      <c r="D90" s="309" t="s">
        <v>186</v>
      </c>
      <c r="E90" s="309" t="s">
        <v>186</v>
      </c>
      <c r="F90" s="309">
        <f>IF(E90="(    )",0,E90)-IF(D90="(    )",0,D90)</f>
        <v>0</v>
      </c>
      <c r="G90" s="309">
        <f t="shared" ref="G90:G91" si="49">IF(IF(D90="(    )",0,D90)=0,0,IF(E90="(    )",0,E90)/IF(D90="(    )",0,D90))*100</f>
        <v>0</v>
      </c>
    </row>
    <row r="91" spans="1:8">
      <c r="A91" s="175"/>
      <c r="B91" s="176"/>
      <c r="C91" s="309" t="s">
        <v>186</v>
      </c>
      <c r="D91" s="309" t="s">
        <v>186</v>
      </c>
      <c r="E91" s="309" t="s">
        <v>186</v>
      </c>
      <c r="F91" s="309">
        <f>IF(E91="(    )",0,E91)-IF(D91="(    )",0,D91)</f>
        <v>0</v>
      </c>
      <c r="G91" s="309">
        <f t="shared" si="49"/>
        <v>0</v>
      </c>
    </row>
    <row r="92" spans="1:8">
      <c r="A92" s="181"/>
      <c r="B92" s="198"/>
      <c r="C92" s="311"/>
      <c r="D92" s="311"/>
      <c r="E92" s="311"/>
      <c r="F92" s="311"/>
      <c r="G92" s="311"/>
      <c r="H92" s="2"/>
    </row>
    <row r="93" spans="1:8">
      <c r="A93" s="181"/>
      <c r="B93" s="198"/>
      <c r="C93" s="311"/>
      <c r="D93" s="311"/>
      <c r="E93" s="311"/>
      <c r="F93" s="311"/>
      <c r="G93" s="311"/>
      <c r="H93" s="2"/>
    </row>
    <row r="94" spans="1:8">
      <c r="A94" s="181"/>
      <c r="B94" s="198"/>
      <c r="C94" s="311"/>
      <c r="D94" s="311"/>
      <c r="E94" s="311"/>
      <c r="F94" s="311"/>
      <c r="G94" s="311"/>
      <c r="H94" s="2"/>
    </row>
    <row r="95" spans="1:8" ht="41.25" customHeight="1">
      <c r="A95" s="181"/>
      <c r="B95" s="198"/>
      <c r="C95" s="311"/>
      <c r="D95" s="311"/>
      <c r="E95" s="311"/>
      <c r="F95" s="311"/>
      <c r="G95" s="311"/>
      <c r="H95" s="2"/>
    </row>
    <row r="96" spans="1:8" s="205" customFormat="1" ht="30" customHeight="1">
      <c r="A96" s="204" t="s">
        <v>444</v>
      </c>
      <c r="B96" s="483" t="s">
        <v>79</v>
      </c>
      <c r="C96" s="483"/>
      <c r="D96" s="483"/>
      <c r="E96" s="317"/>
      <c r="F96" s="486" t="s">
        <v>476</v>
      </c>
      <c r="G96" s="486"/>
    </row>
    <row r="97" spans="1:9" s="83" customFormat="1" ht="21" customHeight="1">
      <c r="A97" s="253" t="s">
        <v>361</v>
      </c>
      <c r="B97" s="484" t="s">
        <v>66</v>
      </c>
      <c r="C97" s="484"/>
      <c r="D97" s="484"/>
      <c r="F97" s="485" t="s">
        <v>173</v>
      </c>
      <c r="G97" s="485"/>
    </row>
    <row r="98" spans="1:9" s="35" customFormat="1" ht="19.5" customHeight="1">
      <c r="B98" s="219"/>
      <c r="C98" s="219"/>
      <c r="D98" s="63"/>
      <c r="E98" s="64"/>
      <c r="F98" s="64"/>
      <c r="G98" s="64"/>
    </row>
    <row r="99" spans="1:9" ht="26.25" customHeight="1">
      <c r="A99" s="3"/>
      <c r="B99" s="219"/>
      <c r="C99" s="219"/>
      <c r="D99" s="63"/>
      <c r="E99" s="64"/>
      <c r="F99" s="64"/>
      <c r="G99" s="64"/>
      <c r="H99" s="185"/>
      <c r="I99" s="185"/>
    </row>
    <row r="100" spans="1:9" ht="18.75" customHeight="1">
      <c r="A100" s="3"/>
      <c r="D100" s="63"/>
      <c r="E100" s="64"/>
      <c r="F100" s="64"/>
      <c r="G100" s="64"/>
      <c r="H100" s="289"/>
      <c r="I100" s="217"/>
    </row>
    <row r="101" spans="1:9">
      <c r="A101" s="3"/>
      <c r="D101" s="63"/>
      <c r="E101" s="64"/>
      <c r="F101" s="64"/>
      <c r="G101" s="64"/>
    </row>
    <row r="102" spans="1:9">
      <c r="A102" s="3"/>
      <c r="D102" s="63"/>
      <c r="E102" s="64"/>
      <c r="F102" s="64"/>
      <c r="G102" s="64"/>
    </row>
    <row r="103" spans="1:9">
      <c r="A103" s="3"/>
      <c r="D103" s="63"/>
      <c r="E103" s="64"/>
      <c r="F103" s="64"/>
      <c r="G103" s="64"/>
    </row>
    <row r="104" spans="1:9">
      <c r="A104" s="3"/>
      <c r="D104" s="63"/>
      <c r="E104" s="64"/>
      <c r="F104" s="64"/>
      <c r="G104" s="64"/>
    </row>
    <row r="105" spans="1:9">
      <c r="A105" s="3"/>
      <c r="D105" s="63"/>
      <c r="E105" s="64"/>
      <c r="F105" s="64"/>
      <c r="G105" s="64"/>
    </row>
    <row r="106" spans="1:9">
      <c r="A106" s="3"/>
      <c r="D106" s="63"/>
      <c r="E106" s="64"/>
      <c r="F106" s="64"/>
      <c r="G106" s="64"/>
    </row>
    <row r="107" spans="1:9">
      <c r="A107" s="3"/>
      <c r="D107" s="63"/>
      <c r="E107" s="64"/>
      <c r="F107" s="64"/>
      <c r="G107" s="64"/>
    </row>
    <row r="108" spans="1:9">
      <c r="A108" s="3"/>
      <c r="D108" s="63"/>
      <c r="E108" s="64"/>
      <c r="F108" s="64"/>
      <c r="G108" s="64"/>
    </row>
    <row r="109" spans="1:9">
      <c r="A109" s="3"/>
      <c r="D109" s="63"/>
      <c r="E109" s="64"/>
      <c r="F109" s="64"/>
      <c r="G109" s="64"/>
    </row>
    <row r="110" spans="1:9">
      <c r="A110" s="3"/>
      <c r="D110" s="63"/>
      <c r="E110" s="64"/>
      <c r="F110" s="64"/>
      <c r="G110" s="64"/>
    </row>
    <row r="111" spans="1:9">
      <c r="A111" s="3"/>
      <c r="D111" s="63"/>
      <c r="E111" s="64"/>
      <c r="F111" s="64"/>
      <c r="G111" s="64"/>
    </row>
    <row r="112" spans="1:9">
      <c r="A112" s="3"/>
      <c r="D112" s="63"/>
      <c r="E112" s="64"/>
      <c r="F112" s="64"/>
      <c r="G112" s="64"/>
    </row>
    <row r="113" spans="1:7" s="2" customFormat="1">
      <c r="A113" s="3"/>
      <c r="B113" s="216"/>
      <c r="C113" s="276"/>
      <c r="D113" s="63"/>
      <c r="E113" s="64"/>
      <c r="F113" s="64"/>
      <c r="G113" s="64"/>
    </row>
    <row r="114" spans="1:7" s="2" customFormat="1">
      <c r="A114" s="3"/>
      <c r="B114" s="216"/>
      <c r="C114" s="276"/>
      <c r="D114" s="63"/>
      <c r="E114" s="64"/>
      <c r="F114" s="64"/>
      <c r="G114" s="64"/>
    </row>
    <row r="115" spans="1:7" s="2" customFormat="1">
      <c r="A115" s="3"/>
      <c r="B115" s="216"/>
      <c r="C115" s="276"/>
      <c r="D115" s="63"/>
      <c r="E115" s="64"/>
      <c r="F115" s="64"/>
      <c r="G115" s="64"/>
    </row>
    <row r="116" spans="1:7" s="2" customFormat="1">
      <c r="A116" s="3"/>
      <c r="B116" s="216"/>
      <c r="C116" s="276"/>
      <c r="D116" s="63"/>
      <c r="E116" s="64"/>
      <c r="F116" s="64"/>
      <c r="G116" s="64"/>
    </row>
    <row r="117" spans="1:7" s="2" customFormat="1">
      <c r="A117" s="3"/>
      <c r="B117" s="216"/>
      <c r="C117" s="276"/>
      <c r="D117" s="63"/>
      <c r="E117" s="64"/>
      <c r="F117" s="64"/>
      <c r="G117" s="64"/>
    </row>
    <row r="118" spans="1:7" s="2" customFormat="1">
      <c r="A118" s="3"/>
      <c r="B118" s="216"/>
      <c r="C118" s="276"/>
      <c r="D118" s="63"/>
      <c r="E118" s="64"/>
      <c r="F118" s="64"/>
      <c r="G118" s="64"/>
    </row>
    <row r="119" spans="1:7" s="2" customFormat="1">
      <c r="A119" s="3"/>
      <c r="B119" s="216"/>
      <c r="C119" s="276"/>
      <c r="D119" s="63"/>
      <c r="E119" s="64"/>
      <c r="F119" s="64"/>
      <c r="G119" s="64"/>
    </row>
    <row r="120" spans="1:7" s="2" customFormat="1">
      <c r="A120" s="3"/>
      <c r="B120" s="216"/>
      <c r="C120" s="276"/>
      <c r="D120" s="63"/>
      <c r="E120" s="64"/>
      <c r="F120" s="64"/>
      <c r="G120" s="64"/>
    </row>
    <row r="121" spans="1:7" s="2" customFormat="1">
      <c r="A121" s="3"/>
      <c r="B121" s="216"/>
      <c r="C121" s="276"/>
      <c r="D121" s="63"/>
      <c r="E121" s="64"/>
      <c r="F121" s="64"/>
      <c r="G121" s="64"/>
    </row>
    <row r="122" spans="1:7" s="2" customFormat="1">
      <c r="A122" s="3"/>
      <c r="B122" s="216"/>
      <c r="C122" s="276"/>
      <c r="D122" s="63"/>
      <c r="E122" s="64"/>
      <c r="F122" s="64"/>
      <c r="G122" s="64"/>
    </row>
    <row r="123" spans="1:7" s="2" customFormat="1">
      <c r="A123" s="3"/>
      <c r="B123" s="216"/>
      <c r="C123" s="276"/>
      <c r="D123" s="63"/>
      <c r="E123" s="64"/>
      <c r="F123" s="64"/>
      <c r="G123" s="64"/>
    </row>
    <row r="124" spans="1:7" s="2" customFormat="1">
      <c r="A124" s="3"/>
      <c r="B124" s="216"/>
      <c r="C124" s="276"/>
      <c r="D124" s="63"/>
      <c r="E124" s="64"/>
      <c r="F124" s="64"/>
      <c r="G124" s="64"/>
    </row>
    <row r="125" spans="1:7" s="2" customFormat="1">
      <c r="A125" s="3"/>
      <c r="B125" s="216"/>
      <c r="C125" s="276"/>
      <c r="D125" s="63"/>
      <c r="E125" s="64"/>
      <c r="F125" s="64"/>
      <c r="G125" s="64"/>
    </row>
    <row r="126" spans="1:7" s="2" customFormat="1">
      <c r="A126" s="3"/>
      <c r="B126" s="216"/>
      <c r="C126" s="276"/>
      <c r="D126" s="63"/>
      <c r="E126" s="64"/>
      <c r="F126" s="64"/>
      <c r="G126" s="64"/>
    </row>
    <row r="127" spans="1:7" s="2" customFormat="1">
      <c r="A127" s="3"/>
      <c r="B127" s="216"/>
      <c r="C127" s="276"/>
      <c r="D127" s="63"/>
      <c r="E127" s="64"/>
      <c r="F127" s="64"/>
      <c r="G127" s="64"/>
    </row>
    <row r="128" spans="1:7" s="2" customFormat="1">
      <c r="A128" s="3"/>
      <c r="B128" s="216"/>
      <c r="C128" s="276"/>
      <c r="D128" s="63"/>
      <c r="E128" s="64"/>
      <c r="F128" s="64"/>
      <c r="G128" s="64"/>
    </row>
    <row r="129" spans="1:7" s="2" customFormat="1">
      <c r="A129" s="3"/>
      <c r="B129" s="216"/>
      <c r="C129" s="276"/>
      <c r="D129" s="63"/>
      <c r="E129" s="64"/>
      <c r="F129" s="64"/>
      <c r="G129" s="64"/>
    </row>
    <row r="130" spans="1:7" s="2" customFormat="1">
      <c r="A130" s="3"/>
      <c r="B130" s="216"/>
      <c r="C130" s="276"/>
      <c r="D130" s="63"/>
      <c r="E130" s="64"/>
      <c r="F130" s="64"/>
      <c r="G130" s="64"/>
    </row>
    <row r="131" spans="1:7" s="2" customFormat="1">
      <c r="A131" s="3"/>
      <c r="B131" s="216"/>
      <c r="C131" s="276"/>
      <c r="D131" s="63"/>
      <c r="E131" s="64"/>
      <c r="F131" s="64"/>
      <c r="G131" s="64"/>
    </row>
    <row r="132" spans="1:7" s="2" customFormat="1">
      <c r="A132" s="3"/>
      <c r="B132" s="216"/>
      <c r="C132" s="276"/>
      <c r="D132" s="63"/>
      <c r="E132" s="64"/>
      <c r="F132" s="64"/>
      <c r="G132" s="64"/>
    </row>
    <row r="133" spans="1:7" s="2" customFormat="1">
      <c r="A133" s="3"/>
      <c r="B133" s="216"/>
      <c r="C133" s="276"/>
      <c r="D133" s="63"/>
      <c r="E133" s="64"/>
      <c r="F133" s="64"/>
      <c r="G133" s="64"/>
    </row>
    <row r="134" spans="1:7" s="2" customFormat="1">
      <c r="A134" s="3"/>
      <c r="B134" s="216"/>
      <c r="C134" s="276"/>
      <c r="D134" s="63"/>
      <c r="E134" s="64"/>
      <c r="F134" s="64"/>
      <c r="G134" s="64"/>
    </row>
    <row r="135" spans="1:7" s="2" customFormat="1">
      <c r="A135" s="3"/>
      <c r="B135" s="216"/>
      <c r="C135" s="276"/>
      <c r="D135" s="63"/>
      <c r="E135" s="64"/>
      <c r="F135" s="64"/>
      <c r="G135" s="64"/>
    </row>
    <row r="136" spans="1:7" s="2" customFormat="1">
      <c r="A136" s="3"/>
      <c r="B136" s="216"/>
      <c r="C136" s="276"/>
      <c r="D136" s="63"/>
      <c r="E136" s="64"/>
      <c r="F136" s="64"/>
      <c r="G136" s="64"/>
    </row>
    <row r="137" spans="1:7" s="2" customFormat="1">
      <c r="A137" s="3"/>
      <c r="B137" s="216"/>
      <c r="C137" s="276"/>
      <c r="D137" s="63"/>
      <c r="E137" s="64"/>
      <c r="F137" s="64"/>
      <c r="G137" s="64"/>
    </row>
    <row r="138" spans="1:7" s="2" customFormat="1">
      <c r="A138" s="3"/>
      <c r="B138" s="216"/>
      <c r="C138" s="276"/>
      <c r="D138" s="63"/>
      <c r="E138" s="64"/>
      <c r="F138" s="64"/>
      <c r="G138" s="64"/>
    </row>
    <row r="139" spans="1:7" s="2" customFormat="1">
      <c r="A139" s="3"/>
      <c r="B139" s="216"/>
      <c r="C139" s="276"/>
      <c r="D139" s="63"/>
      <c r="E139" s="64"/>
      <c r="F139" s="64"/>
      <c r="G139" s="64"/>
    </row>
    <row r="140" spans="1:7" s="2" customFormat="1">
      <c r="A140" s="3"/>
      <c r="B140" s="216"/>
      <c r="C140" s="276"/>
      <c r="D140" s="63"/>
      <c r="E140" s="64"/>
      <c r="F140" s="64"/>
      <c r="G140" s="64"/>
    </row>
    <row r="141" spans="1:7" s="2" customFormat="1">
      <c r="A141" s="3"/>
      <c r="B141" s="216"/>
      <c r="C141" s="276"/>
      <c r="D141" s="63"/>
      <c r="E141" s="64"/>
      <c r="F141" s="64"/>
      <c r="G141" s="64"/>
    </row>
    <row r="142" spans="1:7" s="2" customFormat="1">
      <c r="A142" s="3"/>
      <c r="B142" s="216"/>
      <c r="C142" s="276"/>
      <c r="D142" s="63"/>
      <c r="E142" s="64"/>
      <c r="F142" s="64"/>
      <c r="G142" s="64"/>
    </row>
    <row r="143" spans="1:7" s="2" customFormat="1">
      <c r="A143" s="3"/>
      <c r="B143" s="216"/>
      <c r="C143" s="276"/>
      <c r="D143" s="63"/>
      <c r="E143" s="64"/>
      <c r="F143" s="64"/>
      <c r="G143" s="64"/>
    </row>
    <row r="144" spans="1:7" s="2" customFormat="1">
      <c r="A144" s="3"/>
      <c r="B144" s="216"/>
      <c r="C144" s="276"/>
      <c r="D144" s="63"/>
      <c r="E144" s="64"/>
      <c r="F144" s="64"/>
      <c r="G144" s="64"/>
    </row>
    <row r="145" spans="1:7" s="2" customFormat="1">
      <c r="A145" s="3"/>
      <c r="B145" s="216"/>
      <c r="C145" s="276"/>
      <c r="D145" s="63"/>
      <c r="E145" s="64"/>
      <c r="F145" s="64"/>
      <c r="G145" s="64"/>
    </row>
    <row r="146" spans="1:7" s="2" customFormat="1">
      <c r="A146" s="3"/>
      <c r="B146" s="216"/>
      <c r="C146" s="276"/>
      <c r="D146" s="63"/>
      <c r="E146" s="64"/>
      <c r="F146" s="64"/>
      <c r="G146" s="64"/>
    </row>
    <row r="147" spans="1:7" s="2" customFormat="1">
      <c r="A147" s="3"/>
      <c r="B147" s="216"/>
      <c r="C147" s="276"/>
      <c r="D147" s="63"/>
      <c r="E147" s="64"/>
      <c r="F147" s="64"/>
      <c r="G147" s="64"/>
    </row>
    <row r="148" spans="1:7" s="2" customFormat="1">
      <c r="A148" s="3"/>
      <c r="B148" s="216"/>
      <c r="C148" s="276"/>
      <c r="D148" s="63"/>
      <c r="E148" s="64"/>
      <c r="F148" s="64"/>
      <c r="G148" s="64"/>
    </row>
    <row r="149" spans="1:7" s="2" customFormat="1">
      <c r="A149" s="3"/>
      <c r="B149" s="216"/>
      <c r="C149" s="276"/>
      <c r="D149" s="63"/>
      <c r="E149" s="64"/>
      <c r="F149" s="64"/>
      <c r="G149" s="64"/>
    </row>
    <row r="150" spans="1:7" s="2" customFormat="1">
      <c r="A150" s="3"/>
      <c r="B150" s="216"/>
      <c r="C150" s="276"/>
      <c r="D150" s="63"/>
      <c r="E150" s="64"/>
      <c r="F150" s="64"/>
      <c r="G150" s="64"/>
    </row>
    <row r="151" spans="1:7" s="2" customFormat="1">
      <c r="A151" s="3"/>
      <c r="B151" s="216"/>
      <c r="C151" s="276"/>
      <c r="D151" s="63"/>
      <c r="E151" s="64"/>
      <c r="F151" s="64"/>
      <c r="G151" s="64"/>
    </row>
    <row r="152" spans="1:7" s="2" customFormat="1">
      <c r="A152" s="3"/>
      <c r="B152" s="216"/>
      <c r="C152" s="276"/>
      <c r="D152" s="219"/>
      <c r="E152" s="426"/>
      <c r="F152" s="426"/>
      <c r="G152" s="426"/>
    </row>
    <row r="153" spans="1:7" s="2" customFormat="1">
      <c r="A153" s="3"/>
      <c r="B153" s="216"/>
      <c r="C153" s="276"/>
      <c r="D153" s="219"/>
      <c r="E153" s="426"/>
      <c r="F153" s="426"/>
      <c r="G153" s="426"/>
    </row>
    <row r="154" spans="1:7" s="2" customFormat="1">
      <c r="A154" s="5"/>
      <c r="B154" s="216"/>
      <c r="C154" s="276"/>
      <c r="D154" s="219"/>
      <c r="E154" s="426"/>
      <c r="F154" s="426"/>
      <c r="G154" s="426"/>
    </row>
    <row r="155" spans="1:7" s="2" customFormat="1">
      <c r="A155" s="5"/>
      <c r="B155" s="216"/>
      <c r="C155" s="276"/>
      <c r="D155" s="219"/>
      <c r="E155" s="426"/>
      <c r="F155" s="426"/>
      <c r="G155" s="426"/>
    </row>
    <row r="156" spans="1:7" s="2" customFormat="1">
      <c r="A156" s="5"/>
      <c r="B156" s="216"/>
      <c r="C156" s="276"/>
      <c r="D156" s="219"/>
      <c r="E156" s="426"/>
      <c r="F156" s="426"/>
      <c r="G156" s="426"/>
    </row>
    <row r="157" spans="1:7" s="2" customFormat="1">
      <c r="A157" s="5"/>
      <c r="B157" s="216"/>
      <c r="C157" s="276"/>
      <c r="D157" s="219"/>
      <c r="E157" s="426"/>
      <c r="F157" s="426"/>
      <c r="G157" s="426"/>
    </row>
    <row r="158" spans="1:7" s="2" customFormat="1">
      <c r="A158" s="5"/>
      <c r="B158" s="216"/>
      <c r="C158" s="276"/>
      <c r="D158" s="219"/>
      <c r="E158" s="426"/>
      <c r="F158" s="426"/>
      <c r="G158" s="426"/>
    </row>
    <row r="159" spans="1:7" s="2" customFormat="1">
      <c r="A159" s="5"/>
      <c r="B159" s="216"/>
      <c r="C159" s="276"/>
      <c r="D159" s="219"/>
      <c r="E159" s="426"/>
      <c r="F159" s="426"/>
      <c r="G159" s="426"/>
    </row>
    <row r="160" spans="1:7" s="2" customFormat="1">
      <c r="A160" s="5"/>
      <c r="B160" s="216"/>
      <c r="C160" s="276"/>
      <c r="D160" s="219"/>
      <c r="E160" s="426"/>
      <c r="F160" s="426"/>
      <c r="G160" s="426"/>
    </row>
    <row r="161" spans="1:1" s="2" customFormat="1">
      <c r="A161" s="5"/>
    </row>
    <row r="162" spans="1:1" s="2" customFormat="1">
      <c r="A162" s="5"/>
    </row>
    <row r="163" spans="1:1" s="2" customFormat="1">
      <c r="A163" s="5"/>
    </row>
    <row r="164" spans="1:1" s="2" customFormat="1">
      <c r="A164" s="5"/>
    </row>
    <row r="165" spans="1:1" s="2" customFormat="1">
      <c r="A165" s="5"/>
    </row>
    <row r="166" spans="1:1" s="2" customFormat="1">
      <c r="A166" s="5"/>
    </row>
    <row r="167" spans="1:1" s="2" customFormat="1">
      <c r="A167" s="5"/>
    </row>
    <row r="168" spans="1:1" s="2" customFormat="1">
      <c r="A168" s="5"/>
    </row>
    <row r="169" spans="1:1" s="2" customFormat="1">
      <c r="A169" s="5"/>
    </row>
    <row r="170" spans="1:1" s="2" customFormat="1">
      <c r="A170" s="5"/>
    </row>
    <row r="171" spans="1:1" s="2" customFormat="1">
      <c r="A171" s="5"/>
    </row>
    <row r="172" spans="1:1" s="2" customFormat="1">
      <c r="A172" s="5"/>
    </row>
    <row r="173" spans="1:1" s="2" customFormat="1">
      <c r="A173" s="5"/>
    </row>
    <row r="174" spans="1:1" s="2" customFormat="1">
      <c r="A174" s="5"/>
    </row>
    <row r="175" spans="1:1" s="2" customFormat="1">
      <c r="A175" s="5"/>
    </row>
    <row r="176" spans="1:1" s="2" customFormat="1">
      <c r="A176" s="5"/>
    </row>
    <row r="177" spans="1:1" s="2" customFormat="1">
      <c r="A177" s="5"/>
    </row>
    <row r="178" spans="1:1" s="2" customFormat="1">
      <c r="A178" s="5"/>
    </row>
    <row r="179" spans="1:1" s="2" customFormat="1">
      <c r="A179" s="5"/>
    </row>
    <row r="180" spans="1:1" s="2" customFormat="1">
      <c r="A180" s="5"/>
    </row>
    <row r="181" spans="1:1" s="2" customFormat="1">
      <c r="A181" s="5"/>
    </row>
    <row r="182" spans="1:1" s="2" customFormat="1">
      <c r="A182" s="5"/>
    </row>
    <row r="183" spans="1:1" s="2" customFormat="1">
      <c r="A183" s="5"/>
    </row>
    <row r="184" spans="1:1" s="2" customFormat="1">
      <c r="A184" s="5"/>
    </row>
    <row r="185" spans="1:1" s="2" customFormat="1">
      <c r="A185" s="5"/>
    </row>
    <row r="186" spans="1:1" s="2" customFormat="1">
      <c r="A186" s="5"/>
    </row>
    <row r="187" spans="1:1" s="2" customFormat="1">
      <c r="A187" s="5"/>
    </row>
    <row r="188" spans="1:1" s="2" customFormat="1">
      <c r="A188" s="5"/>
    </row>
    <row r="189" spans="1:1" s="2" customFormat="1">
      <c r="A189" s="5"/>
    </row>
    <row r="190" spans="1:1" s="2" customFormat="1">
      <c r="A190" s="5"/>
    </row>
    <row r="191" spans="1:1" s="2" customFormat="1">
      <c r="A191" s="5"/>
    </row>
    <row r="192" spans="1:1" s="2" customFormat="1">
      <c r="A192" s="5"/>
    </row>
    <row r="193" spans="1:1" s="2" customFormat="1">
      <c r="A193" s="5"/>
    </row>
    <row r="194" spans="1:1" s="2" customFormat="1">
      <c r="A194" s="5"/>
    </row>
    <row r="195" spans="1:1" s="2" customFormat="1">
      <c r="A195" s="5"/>
    </row>
    <row r="196" spans="1:1" s="2" customFormat="1">
      <c r="A196" s="5"/>
    </row>
    <row r="197" spans="1:1" s="2" customFormat="1">
      <c r="A197" s="5"/>
    </row>
    <row r="198" spans="1:1" s="2" customFormat="1">
      <c r="A198" s="5"/>
    </row>
    <row r="199" spans="1:1" s="2" customFormat="1">
      <c r="A199" s="5"/>
    </row>
    <row r="200" spans="1:1" s="2" customFormat="1">
      <c r="A200" s="5"/>
    </row>
    <row r="201" spans="1:1" s="2" customFormat="1">
      <c r="A201" s="5"/>
    </row>
    <row r="202" spans="1:1" s="2" customFormat="1">
      <c r="A202" s="5"/>
    </row>
    <row r="203" spans="1:1" s="2" customFormat="1">
      <c r="A203" s="5"/>
    </row>
    <row r="204" spans="1:1" s="2" customFormat="1">
      <c r="A204" s="5"/>
    </row>
    <row r="205" spans="1:1" s="2" customFormat="1">
      <c r="A205" s="5"/>
    </row>
    <row r="206" spans="1:1" s="2" customFormat="1">
      <c r="A206" s="5"/>
    </row>
    <row r="207" spans="1:1" s="2" customFormat="1">
      <c r="A207" s="5"/>
    </row>
    <row r="208" spans="1:1" s="2" customFormat="1">
      <c r="A208" s="5"/>
    </row>
    <row r="209" spans="1:1" s="2" customFormat="1">
      <c r="A209" s="5"/>
    </row>
    <row r="210" spans="1:1" s="2" customFormat="1">
      <c r="A210" s="5"/>
    </row>
    <row r="211" spans="1:1" s="2" customFormat="1">
      <c r="A211" s="5"/>
    </row>
    <row r="212" spans="1:1" s="2" customFormat="1">
      <c r="A212" s="5"/>
    </row>
    <row r="213" spans="1:1" s="2" customFormat="1">
      <c r="A213" s="5"/>
    </row>
    <row r="214" spans="1:1" s="2" customFormat="1">
      <c r="A214" s="5"/>
    </row>
    <row r="215" spans="1:1" s="2" customFormat="1">
      <c r="A215" s="5"/>
    </row>
    <row r="216" spans="1:1" s="2" customFormat="1">
      <c r="A216" s="5"/>
    </row>
    <row r="217" spans="1:1" s="2" customFormat="1">
      <c r="A217" s="5"/>
    </row>
    <row r="218" spans="1:1" s="2" customFormat="1">
      <c r="A218" s="5"/>
    </row>
    <row r="219" spans="1:1" s="2" customFormat="1">
      <c r="A219" s="5"/>
    </row>
    <row r="220" spans="1:1" s="2" customFormat="1">
      <c r="A220" s="5"/>
    </row>
    <row r="221" spans="1:1" s="2" customFormat="1">
      <c r="A221" s="5"/>
    </row>
    <row r="222" spans="1:1" s="2" customFormat="1">
      <c r="A222" s="5"/>
    </row>
    <row r="223" spans="1:1" s="2" customFormat="1">
      <c r="A223" s="5"/>
    </row>
    <row r="224" spans="1:1" s="2" customFormat="1">
      <c r="A224" s="5"/>
    </row>
    <row r="225" spans="1:1" s="2" customFormat="1">
      <c r="A225" s="5"/>
    </row>
    <row r="226" spans="1:1" s="2" customFormat="1">
      <c r="A226" s="5"/>
    </row>
    <row r="227" spans="1:1" s="2" customFormat="1">
      <c r="A227" s="5"/>
    </row>
    <row r="228" spans="1:1" s="2" customFormat="1">
      <c r="A228" s="5"/>
    </row>
    <row r="229" spans="1:1" s="2" customFormat="1">
      <c r="A229" s="5"/>
    </row>
    <row r="230" spans="1:1" s="2" customFormat="1">
      <c r="A230" s="5"/>
    </row>
    <row r="231" spans="1:1" s="2" customFormat="1">
      <c r="A231" s="5"/>
    </row>
    <row r="232" spans="1:1" s="2" customFormat="1">
      <c r="A232" s="5"/>
    </row>
    <row r="233" spans="1:1" s="2" customFormat="1">
      <c r="A233" s="5"/>
    </row>
    <row r="234" spans="1:1" s="2" customFormat="1">
      <c r="A234" s="5"/>
    </row>
    <row r="235" spans="1:1" s="2" customFormat="1">
      <c r="A235" s="5"/>
    </row>
    <row r="236" spans="1:1" s="2" customFormat="1">
      <c r="A236" s="5"/>
    </row>
    <row r="237" spans="1:1" s="2" customFormat="1">
      <c r="A237" s="5"/>
    </row>
    <row r="238" spans="1:1" s="2" customFormat="1">
      <c r="A238" s="5"/>
    </row>
    <row r="239" spans="1:1" s="2" customFormat="1">
      <c r="A239" s="5"/>
    </row>
    <row r="240" spans="1:1" s="2" customFormat="1">
      <c r="A240" s="5"/>
    </row>
    <row r="241" spans="1:1" s="2" customFormat="1">
      <c r="A241" s="5"/>
    </row>
    <row r="242" spans="1:1" s="2" customFormat="1">
      <c r="A242" s="5"/>
    </row>
    <row r="243" spans="1:1" s="2" customFormat="1">
      <c r="A243" s="5"/>
    </row>
    <row r="244" spans="1:1" s="2" customFormat="1">
      <c r="A244" s="5"/>
    </row>
    <row r="245" spans="1:1" s="2" customFormat="1">
      <c r="A245" s="5"/>
    </row>
    <row r="246" spans="1:1" s="2" customFormat="1">
      <c r="A246" s="5"/>
    </row>
    <row r="247" spans="1:1" s="2" customFormat="1">
      <c r="A247" s="5"/>
    </row>
    <row r="248" spans="1:1" s="2" customFormat="1">
      <c r="A248" s="5"/>
    </row>
    <row r="249" spans="1:1" s="2" customFormat="1">
      <c r="A249" s="5"/>
    </row>
    <row r="250" spans="1:1" s="2" customFormat="1">
      <c r="A250" s="5"/>
    </row>
    <row r="251" spans="1:1" s="2" customFormat="1">
      <c r="A251" s="5"/>
    </row>
    <row r="252" spans="1:1" s="2" customFormat="1">
      <c r="A252" s="5"/>
    </row>
    <row r="253" spans="1:1" s="2" customFormat="1">
      <c r="A253" s="5"/>
    </row>
    <row r="254" spans="1:1" s="2" customFormat="1">
      <c r="A254" s="5"/>
    </row>
    <row r="255" spans="1:1" s="2" customFormat="1">
      <c r="A255" s="5"/>
    </row>
    <row r="256" spans="1:1" s="2" customFormat="1">
      <c r="A256" s="5"/>
    </row>
    <row r="257" spans="1:1" s="2" customFormat="1">
      <c r="A257" s="5"/>
    </row>
    <row r="258" spans="1:1" s="2" customFormat="1">
      <c r="A258" s="5"/>
    </row>
    <row r="259" spans="1:1" s="2" customFormat="1">
      <c r="A259" s="5"/>
    </row>
    <row r="260" spans="1:1" s="2" customFormat="1">
      <c r="A260" s="5"/>
    </row>
    <row r="261" spans="1:1" s="2" customFormat="1">
      <c r="A261" s="5"/>
    </row>
    <row r="262" spans="1:1" s="2" customFormat="1">
      <c r="A262" s="5"/>
    </row>
    <row r="263" spans="1:1" s="2" customFormat="1">
      <c r="A263" s="5"/>
    </row>
    <row r="264" spans="1:1" s="2" customFormat="1">
      <c r="A264" s="5"/>
    </row>
    <row r="265" spans="1:1" s="2" customFormat="1">
      <c r="A265" s="5"/>
    </row>
    <row r="266" spans="1:1" s="2" customFormat="1">
      <c r="A266" s="5"/>
    </row>
    <row r="267" spans="1:1" s="2" customFormat="1">
      <c r="A267" s="5"/>
    </row>
    <row r="268" spans="1:1" s="2" customFormat="1">
      <c r="A268" s="5"/>
    </row>
    <row r="269" spans="1:1" s="2" customFormat="1">
      <c r="A269" s="5"/>
    </row>
    <row r="270" spans="1:1" s="2" customFormat="1">
      <c r="A270" s="5"/>
    </row>
    <row r="271" spans="1:1" s="2" customFormat="1">
      <c r="A271" s="5"/>
    </row>
    <row r="272" spans="1:1" s="2" customFormat="1">
      <c r="A272" s="5"/>
    </row>
    <row r="273" spans="1:1" s="2" customFormat="1">
      <c r="A273" s="5"/>
    </row>
    <row r="274" spans="1:1" s="2" customFormat="1">
      <c r="A274" s="5"/>
    </row>
    <row r="275" spans="1:1" s="2" customFormat="1">
      <c r="A275" s="5"/>
    </row>
    <row r="276" spans="1:1" s="2" customFormat="1">
      <c r="A276" s="5"/>
    </row>
    <row r="277" spans="1:1" s="2" customFormat="1">
      <c r="A277" s="5"/>
    </row>
    <row r="278" spans="1:1" s="2" customFormat="1">
      <c r="A278" s="5"/>
    </row>
    <row r="279" spans="1:1" s="2" customFormat="1">
      <c r="A279" s="5"/>
    </row>
    <row r="280" spans="1:1" s="2" customFormat="1">
      <c r="A280" s="5"/>
    </row>
    <row r="281" spans="1:1" s="2" customFormat="1">
      <c r="A281" s="5"/>
    </row>
    <row r="282" spans="1:1" s="2" customFormat="1">
      <c r="A282" s="5"/>
    </row>
    <row r="283" spans="1:1" s="2" customFormat="1">
      <c r="A283" s="5"/>
    </row>
    <row r="284" spans="1:1" s="2" customFormat="1">
      <c r="A284" s="5"/>
    </row>
    <row r="285" spans="1:1" s="2" customFormat="1">
      <c r="A285" s="5"/>
    </row>
    <row r="286" spans="1:1" s="2" customFormat="1">
      <c r="A286" s="5"/>
    </row>
    <row r="287" spans="1:1" s="2" customFormat="1">
      <c r="A287" s="5"/>
    </row>
    <row r="288" spans="1:1" s="2" customFormat="1">
      <c r="A288" s="5"/>
    </row>
    <row r="289" spans="1:1" s="2" customFormat="1">
      <c r="A289" s="5"/>
    </row>
    <row r="290" spans="1:1" s="2" customFormat="1">
      <c r="A290" s="5"/>
    </row>
    <row r="291" spans="1:1" s="2" customFormat="1">
      <c r="A291" s="5"/>
    </row>
    <row r="292" spans="1:1" s="2" customFormat="1">
      <c r="A292" s="5"/>
    </row>
    <row r="293" spans="1:1" s="2" customFormat="1">
      <c r="A293" s="5"/>
    </row>
    <row r="294" spans="1:1" s="2" customFormat="1">
      <c r="A294" s="5"/>
    </row>
    <row r="295" spans="1:1" s="2" customFormat="1">
      <c r="A295" s="5"/>
    </row>
    <row r="296" spans="1:1" s="2" customFormat="1">
      <c r="A296" s="5"/>
    </row>
    <row r="297" spans="1:1" s="2" customFormat="1">
      <c r="A297" s="5"/>
    </row>
    <row r="298" spans="1:1" s="2" customFormat="1">
      <c r="A298" s="5"/>
    </row>
    <row r="299" spans="1:1" s="2" customFormat="1">
      <c r="A299" s="5"/>
    </row>
    <row r="300" spans="1:1" s="2" customFormat="1">
      <c r="A300" s="5"/>
    </row>
    <row r="301" spans="1:1" s="2" customFormat="1">
      <c r="A301" s="5"/>
    </row>
    <row r="302" spans="1:1" s="2" customFormat="1">
      <c r="A302" s="5"/>
    </row>
    <row r="303" spans="1:1" s="2" customFormat="1">
      <c r="A303" s="5"/>
    </row>
    <row r="304" spans="1:1" s="2" customFormat="1">
      <c r="A304" s="5"/>
    </row>
    <row r="305" spans="1:1" s="2" customFormat="1">
      <c r="A305" s="5"/>
    </row>
    <row r="306" spans="1:1" s="2" customFormat="1">
      <c r="A306" s="5"/>
    </row>
    <row r="307" spans="1:1" s="2" customFormat="1">
      <c r="A307" s="5"/>
    </row>
    <row r="308" spans="1:1" s="2" customFormat="1">
      <c r="A308" s="5"/>
    </row>
    <row r="309" spans="1:1" s="2" customFormat="1">
      <c r="A309" s="5"/>
    </row>
    <row r="310" spans="1:1" s="2" customFormat="1">
      <c r="A310" s="5"/>
    </row>
    <row r="311" spans="1:1" s="2" customFormat="1">
      <c r="A311" s="5"/>
    </row>
    <row r="312" spans="1:1" s="2" customFormat="1">
      <c r="A312" s="5"/>
    </row>
    <row r="313" spans="1:1" s="2" customFormat="1">
      <c r="A313" s="5"/>
    </row>
    <row r="314" spans="1:1" s="2" customFormat="1">
      <c r="A314" s="5"/>
    </row>
    <row r="315" spans="1:1" s="2" customFormat="1">
      <c r="A315" s="5"/>
    </row>
    <row r="316" spans="1:1" s="2" customFormat="1">
      <c r="A316" s="5"/>
    </row>
    <row r="317" spans="1:1" s="2" customFormat="1">
      <c r="A317" s="5"/>
    </row>
    <row r="318" spans="1:1" s="2" customFormat="1">
      <c r="A318" s="5"/>
    </row>
    <row r="319" spans="1:1" s="2" customFormat="1">
      <c r="A319" s="5"/>
    </row>
    <row r="320" spans="1:1" s="2" customFormat="1">
      <c r="A320" s="5"/>
    </row>
  </sheetData>
  <mergeCells count="5">
    <mergeCell ref="F97:G97"/>
    <mergeCell ref="F96:G96"/>
    <mergeCell ref="B96:D96"/>
    <mergeCell ref="B97:D97"/>
    <mergeCell ref="A2:G2"/>
  </mergeCells>
  <printOptions horizontalCentered="1"/>
  <pageMargins left="0.59055118110236227" right="0.59055118110236227" top="0.78740157480314965" bottom="0.59055118110236227" header="0" footer="0"/>
  <pageSetup paperSize="9" scale="90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view="pageBreakPreview" zoomScale="70" zoomScaleNormal="75" zoomScaleSheetLayoutView="70" workbookViewId="0">
      <selection activeCell="L16" sqref="L16"/>
    </sheetView>
  </sheetViews>
  <sheetFormatPr defaultColWidth="9.140625" defaultRowHeight="18.75"/>
  <cols>
    <col min="1" max="1" width="80.140625" style="2" customWidth="1"/>
    <col min="2" max="2" width="12.7109375" style="219" customWidth="1"/>
    <col min="3" max="4" width="25.7109375" style="219" customWidth="1"/>
    <col min="5" max="6" width="22.85546875" style="219" customWidth="1"/>
    <col min="7" max="8" width="23.140625" style="219" customWidth="1"/>
    <col min="9" max="9" width="9.5703125" style="2" customWidth="1"/>
    <col min="10" max="10" width="9.85546875" style="2" customWidth="1"/>
    <col min="11" max="16384" width="9.140625" style="2"/>
  </cols>
  <sheetData>
    <row r="1" spans="1:8" ht="20.25">
      <c r="H1" s="312" t="s">
        <v>346</v>
      </c>
    </row>
    <row r="2" spans="1:8" ht="39" customHeight="1">
      <c r="A2" s="460" t="s">
        <v>126</v>
      </c>
      <c r="B2" s="460"/>
      <c r="C2" s="460"/>
      <c r="D2" s="460"/>
      <c r="E2" s="460"/>
      <c r="F2" s="460"/>
      <c r="G2" s="460"/>
      <c r="H2" s="460"/>
    </row>
    <row r="3" spans="1:8" ht="30" customHeight="1">
      <c r="A3" s="515" t="s">
        <v>319</v>
      </c>
      <c r="B3" s="515"/>
      <c r="C3" s="515"/>
      <c r="D3" s="515"/>
      <c r="E3" s="515"/>
      <c r="F3" s="515"/>
      <c r="G3" s="515"/>
      <c r="H3" s="515"/>
    </row>
    <row r="4" spans="1:8" ht="58.5" customHeight="1">
      <c r="A4" s="513" t="s">
        <v>154</v>
      </c>
      <c r="B4" s="458" t="s">
        <v>18</v>
      </c>
      <c r="C4" s="458" t="s">
        <v>135</v>
      </c>
      <c r="D4" s="458"/>
      <c r="E4" s="464" t="s">
        <v>544</v>
      </c>
      <c r="F4" s="464"/>
      <c r="G4" s="464"/>
      <c r="H4" s="464"/>
    </row>
    <row r="5" spans="1:8" ht="68.25" customHeight="1">
      <c r="A5" s="514"/>
      <c r="B5" s="458"/>
      <c r="C5" s="366" t="s">
        <v>550</v>
      </c>
      <c r="D5" s="366" t="s">
        <v>546</v>
      </c>
      <c r="E5" s="366" t="s">
        <v>145</v>
      </c>
      <c r="F5" s="366" t="s">
        <v>141</v>
      </c>
      <c r="G5" s="36" t="s">
        <v>151</v>
      </c>
      <c r="H5" s="36" t="s">
        <v>152</v>
      </c>
    </row>
    <row r="6" spans="1:8" ht="33.75" customHeight="1">
      <c r="A6" s="365">
        <v>1</v>
      </c>
      <c r="B6" s="366">
        <v>2</v>
      </c>
      <c r="C6" s="365">
        <v>3</v>
      </c>
      <c r="D6" s="366">
        <v>4</v>
      </c>
      <c r="E6" s="365">
        <v>5</v>
      </c>
      <c r="F6" s="366">
        <v>6</v>
      </c>
      <c r="G6" s="365">
        <v>7</v>
      </c>
      <c r="H6" s="366">
        <v>8</v>
      </c>
    </row>
    <row r="7" spans="1:8" s="35" customFormat="1" ht="68.25" customHeight="1">
      <c r="A7" s="368" t="s">
        <v>69</v>
      </c>
      <c r="B7" s="206">
        <v>4000</v>
      </c>
      <c r="C7" s="302">
        <f>SUM(C8:C13)</f>
        <v>326</v>
      </c>
      <c r="D7" s="302">
        <f>SUM(D8:D13)</f>
        <v>1879</v>
      </c>
      <c r="E7" s="302">
        <f t="shared" ref="E7:F7" si="0">SUM(E8:E13)</f>
        <v>1323</v>
      </c>
      <c r="F7" s="302">
        <f t="shared" si="0"/>
        <v>1879</v>
      </c>
      <c r="G7" s="302">
        <f>IF(F7="(    )",0,F7)-IF(E7="(    )",0,E7)</f>
        <v>556</v>
      </c>
      <c r="H7" s="302">
        <f t="shared" ref="H7" si="1">IF(IF(E7="(    )",0,E7)=0,0,IF(F7="(    )",0,F7)/IF(E7="(    )",0,E7))*100</f>
        <v>142.02569916855632</v>
      </c>
    </row>
    <row r="8" spans="1:8" ht="54.75" customHeight="1">
      <c r="A8" s="100" t="s">
        <v>1</v>
      </c>
      <c r="B8" s="207" t="s">
        <v>129</v>
      </c>
      <c r="C8" s="303">
        <f>'Розшифровка до капівидатків'!C7</f>
        <v>0</v>
      </c>
      <c r="D8" s="303">
        <f>'Розшифровка до капівидатків'!E7</f>
        <v>0</v>
      </c>
      <c r="E8" s="303">
        <f>'Розшифровка до капівидатків'!D7</f>
        <v>0</v>
      </c>
      <c r="F8" s="303">
        <f>'Розшифровка до капівидатків'!E7</f>
        <v>0</v>
      </c>
      <c r="G8" s="303">
        <f t="shared" ref="G8:G13" si="2">IF(F8="(    )",0,F8)-IF(E8="(    )",0,E8)</f>
        <v>0</v>
      </c>
      <c r="H8" s="303">
        <f t="shared" ref="H8:H13" si="3">IF(IF(E8="(    )",0,E8)=0,0,IF(F8="(    )",0,F8)/IF(E8="(    )",0,E8))*100</f>
        <v>0</v>
      </c>
    </row>
    <row r="9" spans="1:8" ht="54.75" customHeight="1">
      <c r="A9" s="100" t="s">
        <v>2</v>
      </c>
      <c r="B9" s="207">
        <v>4020</v>
      </c>
      <c r="C9" s="303">
        <f>'Розшифровка до капівидатків'!C10</f>
        <v>196</v>
      </c>
      <c r="D9" s="303">
        <f>'Розшифровка до капівидатків'!E10</f>
        <v>1820</v>
      </c>
      <c r="E9" s="303">
        <f>'Розшифровка до капівидатків'!D10</f>
        <v>1303</v>
      </c>
      <c r="F9" s="303">
        <f>'Розшифровка до капівидатків'!E10</f>
        <v>1820</v>
      </c>
      <c r="G9" s="303">
        <f t="shared" si="2"/>
        <v>517</v>
      </c>
      <c r="H9" s="303">
        <f t="shared" si="3"/>
        <v>139.67766692248657</v>
      </c>
    </row>
    <row r="10" spans="1:8" ht="54.75" customHeight="1">
      <c r="A10" s="100" t="s">
        <v>28</v>
      </c>
      <c r="B10" s="207">
        <v>4030</v>
      </c>
      <c r="C10" s="303">
        <f>'Розшифровка до капівидатків'!C24</f>
        <v>86</v>
      </c>
      <c r="D10" s="303">
        <f>'Розшифровка до капівидатків'!E24</f>
        <v>59</v>
      </c>
      <c r="E10" s="303">
        <f>'Розшифровка до капівидатків'!D24</f>
        <v>20</v>
      </c>
      <c r="F10" s="303">
        <f>'Розшифровка до капівидатків'!E24</f>
        <v>59</v>
      </c>
      <c r="G10" s="303">
        <f t="shared" si="2"/>
        <v>39</v>
      </c>
      <c r="H10" s="303">
        <f t="shared" si="3"/>
        <v>295</v>
      </c>
    </row>
    <row r="11" spans="1:8" ht="54.75" customHeight="1">
      <c r="A11" s="100" t="s">
        <v>3</v>
      </c>
      <c r="B11" s="207">
        <v>4040</v>
      </c>
      <c r="C11" s="303">
        <f>'Розшифровка до капівидатків'!C39</f>
        <v>44</v>
      </c>
      <c r="D11" s="303">
        <f>'Розшифровка до капівидатків'!E39</f>
        <v>0</v>
      </c>
      <c r="E11" s="303">
        <f>'Розшифровка до капівидатків'!D39</f>
        <v>0</v>
      </c>
      <c r="F11" s="303">
        <f>'Розшифровка до капівидатків'!E39</f>
        <v>0</v>
      </c>
      <c r="G11" s="303">
        <f t="shared" si="2"/>
        <v>0</v>
      </c>
      <c r="H11" s="303">
        <f t="shared" si="3"/>
        <v>0</v>
      </c>
    </row>
    <row r="12" spans="1:8" ht="54.75" customHeight="1">
      <c r="A12" s="100" t="s">
        <v>60</v>
      </c>
      <c r="B12" s="207">
        <v>4050</v>
      </c>
      <c r="C12" s="303">
        <f>'Розшифровка до капівидатків'!C42</f>
        <v>0</v>
      </c>
      <c r="D12" s="303">
        <f>'Розшифровка до капівидатків'!E42</f>
        <v>0</v>
      </c>
      <c r="E12" s="303">
        <f>'Розшифровка до капівидатків'!D42</f>
        <v>0</v>
      </c>
      <c r="F12" s="303">
        <f>'Розшифровка до капівидатків'!E42</f>
        <v>0</v>
      </c>
      <c r="G12" s="303">
        <f>IF(F12="(    )",0,F12)-IF(D12="(    )",0,D12)</f>
        <v>0</v>
      </c>
      <c r="H12" s="303">
        <f>IF(IF(D12="(    )",0,D12)=0,0,IF(F12="(    )",0,F12)/IF(D12="(    )",0,D12))*100</f>
        <v>0</v>
      </c>
    </row>
    <row r="13" spans="1:8" ht="54.75" customHeight="1">
      <c r="A13" s="100" t="s">
        <v>202</v>
      </c>
      <c r="B13" s="207">
        <v>4060</v>
      </c>
      <c r="C13" s="303">
        <f>'Розшифровка до капівидатків'!C45</f>
        <v>0</v>
      </c>
      <c r="D13" s="303">
        <f>'Розшифровка до капівидатків'!E45</f>
        <v>0</v>
      </c>
      <c r="E13" s="303">
        <f>'Розшифровка до капівидатків'!D45</f>
        <v>0</v>
      </c>
      <c r="F13" s="303">
        <f>'Розшифровка до капівидатків'!E45</f>
        <v>0</v>
      </c>
      <c r="G13" s="303">
        <f t="shared" si="2"/>
        <v>0</v>
      </c>
      <c r="H13" s="303">
        <f t="shared" si="3"/>
        <v>0</v>
      </c>
    </row>
    <row r="14" spans="1:8" ht="20.25">
      <c r="A14" s="185"/>
      <c r="B14" s="185"/>
      <c r="C14" s="185"/>
      <c r="D14" s="185"/>
      <c r="E14" s="185"/>
      <c r="F14" s="185"/>
      <c r="G14" s="185"/>
      <c r="H14" s="185"/>
    </row>
    <row r="15" spans="1:8" ht="20.25">
      <c r="A15" s="185"/>
      <c r="B15" s="185"/>
      <c r="C15" s="185"/>
      <c r="D15" s="185"/>
      <c r="E15" s="185"/>
      <c r="F15" s="185"/>
      <c r="G15" s="185"/>
      <c r="H15" s="185"/>
    </row>
    <row r="16" spans="1:8" ht="20.25">
      <c r="A16" s="185"/>
      <c r="B16" s="185"/>
      <c r="C16" s="185"/>
      <c r="D16" s="185"/>
      <c r="E16" s="185"/>
      <c r="F16" s="185"/>
      <c r="G16" s="185"/>
      <c r="H16" s="185"/>
    </row>
    <row r="17" spans="1:9" ht="20.25">
      <c r="A17" s="185"/>
      <c r="B17" s="185"/>
      <c r="C17" s="185"/>
      <c r="D17" s="185"/>
      <c r="E17" s="185"/>
      <c r="F17" s="185"/>
      <c r="G17" s="185"/>
      <c r="H17" s="185"/>
    </row>
    <row r="18" spans="1:9" ht="20.25">
      <c r="A18" s="185"/>
      <c r="B18" s="185"/>
      <c r="C18" s="185"/>
      <c r="D18" s="185"/>
      <c r="E18" s="185"/>
      <c r="F18" s="185"/>
      <c r="G18" s="185"/>
      <c r="H18" s="185"/>
    </row>
    <row r="19" spans="1:9" s="1" customFormat="1" ht="19.5" customHeight="1">
      <c r="A19" s="208"/>
      <c r="B19" s="195"/>
      <c r="C19" s="195"/>
      <c r="D19" s="195"/>
      <c r="E19" s="195"/>
      <c r="F19" s="195"/>
      <c r="G19" s="195"/>
      <c r="H19" s="195"/>
      <c r="I19" s="2"/>
    </row>
    <row r="20" spans="1:9" s="81" customFormat="1" ht="54" customHeight="1">
      <c r="A20" s="158" t="s">
        <v>444</v>
      </c>
      <c r="B20" s="159"/>
      <c r="C20" s="512" t="s">
        <v>137</v>
      </c>
      <c r="D20" s="512"/>
      <c r="E20" s="313"/>
      <c r="F20" s="475" t="s">
        <v>476</v>
      </c>
      <c r="G20" s="475"/>
      <c r="H20" s="160"/>
    </row>
    <row r="21" spans="1:9" s="82" customFormat="1" ht="37.5" customHeight="1">
      <c r="A21" s="364" t="s">
        <v>65</v>
      </c>
      <c r="B21" s="161"/>
      <c r="C21" s="469" t="s">
        <v>66</v>
      </c>
      <c r="D21" s="469"/>
      <c r="E21" s="161"/>
      <c r="F21" s="465" t="s">
        <v>173</v>
      </c>
      <c r="G21" s="465"/>
    </row>
    <row r="22" spans="1:9">
      <c r="A22" s="5"/>
    </row>
    <row r="23" spans="1:9">
      <c r="A23" s="5"/>
    </row>
    <row r="24" spans="1:9">
      <c r="A24" s="5"/>
    </row>
    <row r="25" spans="1:9">
      <c r="A25" s="5"/>
    </row>
    <row r="26" spans="1:9">
      <c r="A26" s="5"/>
    </row>
    <row r="27" spans="1:9">
      <c r="A27" s="5"/>
    </row>
    <row r="28" spans="1:9">
      <c r="A28" s="5"/>
    </row>
    <row r="29" spans="1:9">
      <c r="A29" s="5"/>
    </row>
    <row r="30" spans="1:9">
      <c r="A30" s="5"/>
    </row>
    <row r="31" spans="1:9">
      <c r="A31" s="5"/>
    </row>
    <row r="32" spans="1:9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</sheetData>
  <mergeCells count="10">
    <mergeCell ref="A4:A5"/>
    <mergeCell ref="A2:H2"/>
    <mergeCell ref="B4:B5"/>
    <mergeCell ref="A3:H3"/>
    <mergeCell ref="C21:D21"/>
    <mergeCell ref="C4:D4"/>
    <mergeCell ref="E4:H4"/>
    <mergeCell ref="C20:D20"/>
    <mergeCell ref="F20:G20"/>
    <mergeCell ref="F21:G2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5"/>
  <sheetViews>
    <sheetView view="pageBreakPreview" zoomScale="87" zoomScaleSheetLayoutView="87" workbookViewId="0">
      <selection activeCell="P26" sqref="P26"/>
    </sheetView>
  </sheetViews>
  <sheetFormatPr defaultColWidth="9.140625" defaultRowHeight="18.75"/>
  <cols>
    <col min="1" max="1" width="67.85546875" style="2" customWidth="1"/>
    <col min="2" max="2" width="16" style="219" customWidth="1"/>
    <col min="3" max="5" width="20.42578125" style="219" customWidth="1"/>
    <col min="6" max="6" width="16.42578125" style="219" customWidth="1"/>
    <col min="7" max="7" width="18.28515625" style="219" customWidth="1"/>
    <col min="8" max="16384" width="9.140625" style="2"/>
  </cols>
  <sheetData>
    <row r="2" spans="1:7" ht="33.75" customHeight="1">
      <c r="A2" s="520" t="s">
        <v>419</v>
      </c>
      <c r="B2" s="520"/>
      <c r="C2" s="520"/>
      <c r="D2" s="520"/>
      <c r="E2" s="520"/>
      <c r="F2" s="520"/>
      <c r="G2" s="520"/>
    </row>
    <row r="3" spans="1:7" ht="28.5" customHeight="1">
      <c r="A3" s="355"/>
      <c r="B3" s="6"/>
      <c r="C3" s="6"/>
      <c r="D3" s="355"/>
      <c r="E3" s="355"/>
      <c r="F3" s="355"/>
      <c r="G3" s="338" t="s">
        <v>454</v>
      </c>
    </row>
    <row r="4" spans="1:7" ht="62.25" customHeight="1">
      <c r="A4" s="361" t="s">
        <v>154</v>
      </c>
      <c r="B4" s="8" t="s">
        <v>18</v>
      </c>
      <c r="C4" s="8" t="s">
        <v>547</v>
      </c>
      <c r="D4" s="8" t="s">
        <v>548</v>
      </c>
      <c r="E4" s="8" t="s">
        <v>549</v>
      </c>
      <c r="F4" s="8" t="s">
        <v>433</v>
      </c>
      <c r="G4" s="306" t="s">
        <v>452</v>
      </c>
    </row>
    <row r="5" spans="1:7" ht="23.25" customHeight="1">
      <c r="A5" s="66">
        <v>1</v>
      </c>
      <c r="B5" s="362">
        <v>2</v>
      </c>
      <c r="C5" s="362">
        <v>3</v>
      </c>
      <c r="D5" s="362">
        <v>4</v>
      </c>
      <c r="E5" s="362">
        <v>5</v>
      </c>
      <c r="F5" s="362">
        <v>6</v>
      </c>
      <c r="G5" s="362">
        <v>7</v>
      </c>
    </row>
    <row r="6" spans="1:7" s="35" customFormat="1" ht="39" customHeight="1">
      <c r="A6" s="173" t="s">
        <v>69</v>
      </c>
      <c r="B6" s="174">
        <v>4000</v>
      </c>
      <c r="C6" s="307">
        <f>SUM(C7,C10,C24,C39,C42,C45)</f>
        <v>326</v>
      </c>
      <c r="D6" s="307">
        <f>SUM(D7,D10,D24,D39,D42,D45)</f>
        <v>1323</v>
      </c>
      <c r="E6" s="307">
        <f>SUM(E7,E10,E24,E39,E42,E45)</f>
        <v>1879</v>
      </c>
      <c r="F6" s="307">
        <f>IF(E6="(    )",0,E6)-IF(D6="(    )",0,D6)</f>
        <v>556</v>
      </c>
      <c r="G6" s="307">
        <f t="shared" ref="G6" si="0">IF(IF(D6="(    )",0,D6)=0,0,IF(E6="(    )",0,E6)/IF(D6="(    )",0,D6))*100</f>
        <v>142.02569916855632</v>
      </c>
    </row>
    <row r="7" spans="1:7" s="209" customFormat="1" ht="25.5" customHeight="1">
      <c r="A7" s="178" t="s">
        <v>1</v>
      </c>
      <c r="B7" s="203">
        <v>4010</v>
      </c>
      <c r="C7" s="308">
        <f>SUM(C8:C9)</f>
        <v>0</v>
      </c>
      <c r="D7" s="308">
        <f t="shared" ref="D7:E7" si="1">SUM(D8:D9)</f>
        <v>0</v>
      </c>
      <c r="E7" s="308">
        <f t="shared" si="1"/>
        <v>0</v>
      </c>
      <c r="F7" s="308">
        <f t="shared" ref="F7:F47" si="2">IF(E7="(    )",0,E7)-IF(D7="(    )",0,D7)</f>
        <v>0</v>
      </c>
      <c r="G7" s="308">
        <f t="shared" ref="G7:G47" si="3">IF(IF(D7="(    )",0,D7)=0,0,IF(E7="(    )",0,E7)/IF(D7="(    )",0,D7))*100</f>
        <v>0</v>
      </c>
    </row>
    <row r="8" spans="1:7">
      <c r="A8" s="175"/>
      <c r="B8" s="354"/>
      <c r="C8" s="309"/>
      <c r="D8" s="309"/>
      <c r="E8" s="309"/>
      <c r="F8" s="309">
        <f t="shared" si="2"/>
        <v>0</v>
      </c>
      <c r="G8" s="309">
        <f t="shared" si="3"/>
        <v>0</v>
      </c>
    </row>
    <row r="9" spans="1:7">
      <c r="A9" s="175"/>
      <c r="B9" s="354"/>
      <c r="C9" s="309"/>
      <c r="D9" s="309"/>
      <c r="E9" s="309"/>
      <c r="F9" s="309">
        <f t="shared" si="2"/>
        <v>0</v>
      </c>
      <c r="G9" s="309">
        <f t="shared" si="3"/>
        <v>0</v>
      </c>
    </row>
    <row r="10" spans="1:7" s="209" customFormat="1" ht="25.5" customHeight="1">
      <c r="A10" s="178" t="s">
        <v>2</v>
      </c>
      <c r="B10" s="203">
        <v>4020</v>
      </c>
      <c r="C10" s="308">
        <f>SUM(C11:C21)</f>
        <v>196</v>
      </c>
      <c r="D10" s="308">
        <f>SUM(D15:D21)</f>
        <v>1303</v>
      </c>
      <c r="E10" s="308">
        <f>SUM(E15:E23)</f>
        <v>1820</v>
      </c>
      <c r="F10" s="308">
        <f t="shared" si="2"/>
        <v>517</v>
      </c>
      <c r="G10" s="308">
        <f t="shared" si="3"/>
        <v>139.67766692248657</v>
      </c>
    </row>
    <row r="11" spans="1:7" s="209" customFormat="1" ht="25.5" customHeight="1">
      <c r="A11" s="138" t="s">
        <v>520</v>
      </c>
      <c r="B11" s="203"/>
      <c r="C11" s="308">
        <v>25</v>
      </c>
      <c r="D11" s="308"/>
      <c r="E11" s="308"/>
      <c r="F11" s="308"/>
      <c r="G11" s="308"/>
    </row>
    <row r="12" spans="1:7" s="209" customFormat="1" ht="25.5" customHeight="1">
      <c r="A12" s="139" t="s">
        <v>526</v>
      </c>
      <c r="B12" s="203"/>
      <c r="C12" s="308">
        <v>21</v>
      </c>
      <c r="D12" s="308"/>
      <c r="E12" s="308"/>
      <c r="F12" s="308"/>
      <c r="G12" s="308"/>
    </row>
    <row r="13" spans="1:7" s="209" customFormat="1" ht="25.5" customHeight="1">
      <c r="A13" s="139" t="s">
        <v>527</v>
      </c>
      <c r="B13" s="203"/>
      <c r="C13" s="308">
        <v>100</v>
      </c>
      <c r="D13" s="308"/>
      <c r="E13" s="308"/>
      <c r="F13" s="308"/>
      <c r="G13" s="308"/>
    </row>
    <row r="14" spans="1:7" s="209" customFormat="1" ht="25.5" customHeight="1">
      <c r="A14" s="175" t="s">
        <v>528</v>
      </c>
      <c r="B14" s="203"/>
      <c r="C14" s="308">
        <v>50</v>
      </c>
      <c r="D14" s="308"/>
      <c r="E14" s="308"/>
      <c r="F14" s="308"/>
      <c r="G14" s="308"/>
    </row>
    <row r="15" spans="1:7" s="35" customFormat="1" ht="20.25" customHeight="1">
      <c r="A15" s="139" t="s">
        <v>511</v>
      </c>
      <c r="B15" s="140"/>
      <c r="C15" s="309"/>
      <c r="D15" s="310">
        <v>380</v>
      </c>
      <c r="E15" s="310">
        <v>868</v>
      </c>
      <c r="F15" s="329">
        <f t="shared" ref="F15:F17" si="4">E15-D15</f>
        <v>488</v>
      </c>
      <c r="G15" s="309">
        <f t="shared" si="3"/>
        <v>228.42105263157896</v>
      </c>
    </row>
    <row r="16" spans="1:7" s="35" customFormat="1" ht="20.25" customHeight="1">
      <c r="A16" s="139" t="s">
        <v>568</v>
      </c>
      <c r="B16" s="140"/>
      <c r="C16" s="309"/>
      <c r="D16" s="310">
        <v>145</v>
      </c>
      <c r="E16" s="310"/>
      <c r="F16" s="329"/>
      <c r="G16" s="309"/>
    </row>
    <row r="17" spans="1:7" s="35" customFormat="1" ht="20.25" customHeight="1">
      <c r="A17" s="139" t="s">
        <v>569</v>
      </c>
      <c r="B17" s="140"/>
      <c r="C17" s="337"/>
      <c r="D17" s="310">
        <v>130</v>
      </c>
      <c r="E17" s="310"/>
      <c r="F17" s="329">
        <f t="shared" si="4"/>
        <v>-130</v>
      </c>
      <c r="G17" s="309">
        <f t="shared" si="3"/>
        <v>0</v>
      </c>
    </row>
    <row r="18" spans="1:7" s="35" customFormat="1" ht="20.25" customHeight="1">
      <c r="A18" s="139" t="s">
        <v>570</v>
      </c>
      <c r="B18" s="140"/>
      <c r="C18" s="337"/>
      <c r="D18" s="310">
        <v>550</v>
      </c>
      <c r="E18" s="310"/>
      <c r="F18" s="329"/>
      <c r="G18" s="309">
        <f>IF(IF(D18="(    )",0,D18)=0,0,IF(E18="(    )",0,E18)/IF(D18="(    )",0,D18))*100</f>
        <v>0</v>
      </c>
    </row>
    <row r="19" spans="1:7" s="35" customFormat="1" ht="20.25" customHeight="1">
      <c r="A19" s="139" t="s">
        <v>572</v>
      </c>
      <c r="B19" s="140"/>
      <c r="C19" s="337"/>
      <c r="D19" s="310"/>
      <c r="E19" s="310">
        <v>36</v>
      </c>
      <c r="F19" s="329"/>
      <c r="G19" s="309"/>
    </row>
    <row r="20" spans="1:7" s="35" customFormat="1" ht="20.25" customHeight="1">
      <c r="A20" s="139" t="s">
        <v>573</v>
      </c>
      <c r="B20" s="140"/>
      <c r="C20" s="337"/>
      <c r="D20" s="310"/>
      <c r="E20" s="310">
        <v>27</v>
      </c>
      <c r="F20" s="329"/>
      <c r="G20" s="309"/>
    </row>
    <row r="21" spans="1:7" s="35" customFormat="1" ht="39.75" customHeight="1">
      <c r="A21" s="102" t="s">
        <v>602</v>
      </c>
      <c r="B21" s="140"/>
      <c r="C21" s="337"/>
      <c r="D21" s="310">
        <v>98</v>
      </c>
      <c r="E21" s="310">
        <v>98</v>
      </c>
      <c r="F21" s="329"/>
      <c r="G21" s="309">
        <f>IF(IF(D21="(    )",0,D21)=0,0,IF(E21="(    )",0,E21)/IF(D21="(    )",0,D21))*100</f>
        <v>100</v>
      </c>
    </row>
    <row r="22" spans="1:7" s="35" customFormat="1" ht="21.75" customHeight="1">
      <c r="A22" s="102" t="s">
        <v>601</v>
      </c>
      <c r="B22" s="140"/>
      <c r="C22" s="337"/>
      <c r="D22" s="310"/>
      <c r="E22" s="310">
        <v>58</v>
      </c>
      <c r="F22" s="329"/>
      <c r="G22" s="309"/>
    </row>
    <row r="23" spans="1:7" s="35" customFormat="1" ht="21.75" customHeight="1">
      <c r="A23" s="102" t="s">
        <v>603</v>
      </c>
      <c r="B23" s="140"/>
      <c r="C23" s="337"/>
      <c r="D23" s="310"/>
      <c r="E23" s="310">
        <v>733</v>
      </c>
      <c r="F23" s="329"/>
      <c r="G23" s="309"/>
    </row>
    <row r="24" spans="1:7" s="209" customFormat="1" ht="31.5">
      <c r="A24" s="178" t="s">
        <v>28</v>
      </c>
      <c r="B24" s="203">
        <v>4030</v>
      </c>
      <c r="C24" s="308">
        <f>SUM(C25:C33)</f>
        <v>86</v>
      </c>
      <c r="D24" s="308">
        <f>SUM(D25:D33)</f>
        <v>20</v>
      </c>
      <c r="E24" s="308">
        <f>SUM(E26:E38)</f>
        <v>59</v>
      </c>
      <c r="F24" s="308">
        <f t="shared" si="2"/>
        <v>39</v>
      </c>
      <c r="G24" s="308">
        <f t="shared" si="3"/>
        <v>295</v>
      </c>
    </row>
    <row r="25" spans="1:7">
      <c r="A25" s="175" t="s">
        <v>535</v>
      </c>
      <c r="B25" s="354"/>
      <c r="C25" s="309">
        <v>20</v>
      </c>
      <c r="D25" s="309">
        <v>20</v>
      </c>
      <c r="E25" s="309"/>
      <c r="F25" s="309"/>
      <c r="G25" s="309">
        <f>IF(IF(D25="(    )",0,D25)=0,0,IF(E25="(    )",0,E25)/IF(D25="(    )",0,D25))*100</f>
        <v>0</v>
      </c>
    </row>
    <row r="26" spans="1:7" s="35" customFormat="1" ht="23.25" customHeight="1">
      <c r="A26" s="139" t="s">
        <v>510</v>
      </c>
      <c r="B26" s="140"/>
      <c r="C26" s="309"/>
      <c r="D26" s="310"/>
      <c r="E26" s="310"/>
      <c r="F26" s="329">
        <f>E26-D26</f>
        <v>0</v>
      </c>
      <c r="G26" s="309">
        <f t="shared" si="3"/>
        <v>0</v>
      </c>
    </row>
    <row r="27" spans="1:7" s="35" customFormat="1" ht="23.25" customHeight="1">
      <c r="A27" s="139" t="s">
        <v>529</v>
      </c>
      <c r="B27" s="140"/>
      <c r="C27" s="337">
        <v>5</v>
      </c>
      <c r="D27" s="310"/>
      <c r="E27" s="310"/>
      <c r="F27" s="329"/>
      <c r="G27" s="309"/>
    </row>
    <row r="28" spans="1:7" s="35" customFormat="1" ht="23.25" customHeight="1">
      <c r="A28" s="139" t="s">
        <v>530</v>
      </c>
      <c r="B28" s="140"/>
      <c r="C28" s="337">
        <v>7</v>
      </c>
      <c r="D28" s="310"/>
      <c r="E28" s="310"/>
      <c r="F28" s="329"/>
      <c r="G28" s="309"/>
    </row>
    <row r="29" spans="1:7" s="35" customFormat="1" ht="23.25" customHeight="1">
      <c r="A29" s="139" t="s">
        <v>531</v>
      </c>
      <c r="B29" s="140"/>
      <c r="C29" s="337">
        <v>25</v>
      </c>
      <c r="D29" s="310"/>
      <c r="E29" s="310"/>
      <c r="F29" s="329"/>
      <c r="G29" s="309"/>
    </row>
    <row r="30" spans="1:7" s="35" customFormat="1" ht="23.25" customHeight="1">
      <c r="A30" s="139" t="s">
        <v>532</v>
      </c>
      <c r="B30" s="140"/>
      <c r="C30" s="337">
        <v>10</v>
      </c>
      <c r="D30" s="310"/>
      <c r="E30" s="310"/>
      <c r="F30" s="329"/>
      <c r="G30" s="309"/>
    </row>
    <row r="31" spans="1:7" s="35" customFormat="1" ht="23.25" customHeight="1">
      <c r="A31" s="139" t="s">
        <v>533</v>
      </c>
      <c r="B31" s="140"/>
      <c r="C31" s="337">
        <v>5</v>
      </c>
      <c r="D31" s="310"/>
      <c r="E31" s="310"/>
      <c r="F31" s="329"/>
      <c r="G31" s="309"/>
    </row>
    <row r="32" spans="1:7" s="35" customFormat="1" ht="23.25" customHeight="1">
      <c r="A32" s="139" t="s">
        <v>534</v>
      </c>
      <c r="B32" s="140"/>
      <c r="C32" s="337">
        <v>4</v>
      </c>
      <c r="D32" s="310"/>
      <c r="E32" s="310"/>
      <c r="F32" s="329"/>
      <c r="G32" s="309"/>
    </row>
    <row r="33" spans="1:7">
      <c r="A33" s="175" t="s">
        <v>536</v>
      </c>
      <c r="B33" s="354"/>
      <c r="C33" s="309">
        <v>10</v>
      </c>
      <c r="D33" s="309"/>
      <c r="E33" s="309"/>
      <c r="F33" s="309"/>
      <c r="G33" s="309">
        <f t="shared" si="3"/>
        <v>0</v>
      </c>
    </row>
    <row r="34" spans="1:7">
      <c r="A34" s="175" t="s">
        <v>574</v>
      </c>
      <c r="B34" s="354"/>
      <c r="C34" s="309"/>
      <c r="D34" s="309"/>
      <c r="E34" s="309">
        <v>12</v>
      </c>
      <c r="F34" s="309"/>
      <c r="G34" s="309"/>
    </row>
    <row r="35" spans="1:7">
      <c r="A35" s="175" t="s">
        <v>580</v>
      </c>
      <c r="B35" s="354"/>
      <c r="C35" s="309"/>
      <c r="D35" s="309"/>
      <c r="E35" s="309">
        <v>12</v>
      </c>
      <c r="F35" s="309"/>
      <c r="G35" s="309"/>
    </row>
    <row r="36" spans="1:7">
      <c r="A36" s="175" t="s">
        <v>575</v>
      </c>
      <c r="B36" s="354"/>
      <c r="C36" s="309"/>
      <c r="D36" s="309"/>
      <c r="E36" s="309">
        <v>17</v>
      </c>
      <c r="F36" s="309"/>
      <c r="G36" s="309"/>
    </row>
    <row r="37" spans="1:7">
      <c r="A37" s="175" t="s">
        <v>576</v>
      </c>
      <c r="B37" s="354"/>
      <c r="C37" s="309"/>
      <c r="D37" s="309"/>
      <c r="E37" s="309">
        <v>6</v>
      </c>
      <c r="F37" s="309"/>
      <c r="G37" s="309"/>
    </row>
    <row r="38" spans="1:7">
      <c r="A38" s="175" t="s">
        <v>604</v>
      </c>
      <c r="B38" s="354"/>
      <c r="C38" s="309"/>
      <c r="D38" s="309"/>
      <c r="E38" s="309">
        <v>12</v>
      </c>
      <c r="F38" s="309"/>
      <c r="G38" s="309"/>
    </row>
    <row r="39" spans="1:7" s="209" customFormat="1" ht="25.5" customHeight="1">
      <c r="A39" s="178" t="s">
        <v>3</v>
      </c>
      <c r="B39" s="203">
        <v>4040</v>
      </c>
      <c r="C39" s="308">
        <f>SUM(C40:C41)</f>
        <v>44</v>
      </c>
      <c r="D39" s="308">
        <f t="shared" ref="D39" si="5">SUM(D40:D41)</f>
        <v>0</v>
      </c>
      <c r="E39" s="308">
        <f t="shared" ref="E39" si="6">SUM(E40:E41)</f>
        <v>0</v>
      </c>
      <c r="F39" s="308">
        <f t="shared" si="2"/>
        <v>0</v>
      </c>
      <c r="G39" s="308">
        <f t="shared" si="3"/>
        <v>0</v>
      </c>
    </row>
    <row r="40" spans="1:7">
      <c r="A40" s="175" t="s">
        <v>537</v>
      </c>
      <c r="B40" s="354"/>
      <c r="C40" s="309">
        <v>30</v>
      </c>
      <c r="D40" s="309"/>
      <c r="E40" s="309"/>
      <c r="F40" s="309"/>
      <c r="G40" s="309">
        <f t="shared" si="3"/>
        <v>0</v>
      </c>
    </row>
    <row r="41" spans="1:7">
      <c r="A41" s="175" t="s">
        <v>538</v>
      </c>
      <c r="B41" s="354"/>
      <c r="C41" s="309">
        <v>14</v>
      </c>
      <c r="D41" s="309"/>
      <c r="E41" s="309"/>
      <c r="F41" s="309"/>
      <c r="G41" s="309">
        <f t="shared" si="3"/>
        <v>0</v>
      </c>
    </row>
    <row r="42" spans="1:7" s="209" customFormat="1" ht="31.5">
      <c r="A42" s="178" t="s">
        <v>60</v>
      </c>
      <c r="B42" s="203">
        <v>4050</v>
      </c>
      <c r="C42" s="308">
        <f>SUM(C43:C44)</f>
        <v>0</v>
      </c>
      <c r="D42" s="308">
        <f t="shared" ref="D42" si="7">SUM(D43:D44)</f>
        <v>0</v>
      </c>
      <c r="E42" s="308">
        <f t="shared" ref="E42" si="8">SUM(E43:E44)</f>
        <v>0</v>
      </c>
      <c r="F42" s="308">
        <f t="shared" si="2"/>
        <v>0</v>
      </c>
      <c r="G42" s="308">
        <f t="shared" si="3"/>
        <v>0</v>
      </c>
    </row>
    <row r="43" spans="1:7" hidden="1">
      <c r="A43" s="175"/>
      <c r="B43" s="354"/>
      <c r="C43" s="309"/>
      <c r="D43" s="309"/>
      <c r="E43" s="309"/>
      <c r="F43" s="309">
        <f t="shared" si="2"/>
        <v>0</v>
      </c>
      <c r="G43" s="309">
        <f t="shared" si="3"/>
        <v>0</v>
      </c>
    </row>
    <row r="44" spans="1:7" hidden="1">
      <c r="A44" s="175"/>
      <c r="B44" s="354"/>
      <c r="C44" s="309"/>
      <c r="D44" s="309"/>
      <c r="E44" s="309"/>
      <c r="F44" s="309">
        <f t="shared" si="2"/>
        <v>0</v>
      </c>
      <c r="G44" s="309">
        <f t="shared" si="3"/>
        <v>0</v>
      </c>
    </row>
    <row r="45" spans="1:7" s="209" customFormat="1" ht="25.5" customHeight="1">
      <c r="A45" s="178" t="s">
        <v>202</v>
      </c>
      <c r="B45" s="203">
        <v>4060</v>
      </c>
      <c r="C45" s="308">
        <f>SUM(C46:C47)</f>
        <v>0</v>
      </c>
      <c r="D45" s="308">
        <f t="shared" ref="D45" si="9">SUM(D46:D47)</f>
        <v>0</v>
      </c>
      <c r="E45" s="308">
        <f t="shared" ref="E45" si="10">SUM(E46:E47)</f>
        <v>0</v>
      </c>
      <c r="F45" s="308">
        <f t="shared" si="2"/>
        <v>0</v>
      </c>
      <c r="G45" s="308">
        <f t="shared" si="3"/>
        <v>0</v>
      </c>
    </row>
    <row r="46" spans="1:7" hidden="1">
      <c r="A46" s="175"/>
      <c r="B46" s="354"/>
      <c r="C46" s="309"/>
      <c r="D46" s="309"/>
      <c r="E46" s="309"/>
      <c r="F46" s="309">
        <f t="shared" si="2"/>
        <v>0</v>
      </c>
      <c r="G46" s="309">
        <f t="shared" si="3"/>
        <v>0</v>
      </c>
    </row>
    <row r="47" spans="1:7" hidden="1">
      <c r="A47" s="175"/>
      <c r="B47" s="354"/>
      <c r="C47" s="309"/>
      <c r="D47" s="309"/>
      <c r="E47" s="309"/>
      <c r="F47" s="309">
        <f t="shared" si="2"/>
        <v>0</v>
      </c>
      <c r="G47" s="309">
        <f t="shared" si="3"/>
        <v>0</v>
      </c>
    </row>
    <row r="48" spans="1:7">
      <c r="A48" s="181"/>
      <c r="B48" s="198"/>
      <c r="C48" s="311"/>
      <c r="D48" s="311"/>
      <c r="E48" s="311"/>
      <c r="F48" s="311"/>
      <c r="G48" s="311"/>
    </row>
    <row r="49" spans="1:12">
      <c r="A49" s="181"/>
      <c r="B49" s="198"/>
      <c r="C49" s="311"/>
      <c r="D49" s="311"/>
      <c r="E49" s="311"/>
      <c r="F49" s="311"/>
      <c r="G49" s="311"/>
    </row>
    <row r="50" spans="1:12">
      <c r="A50" s="181"/>
      <c r="B50" s="198"/>
      <c r="C50" s="311"/>
      <c r="D50" s="311"/>
      <c r="E50" s="311"/>
      <c r="F50" s="311"/>
      <c r="G50" s="311"/>
    </row>
    <row r="51" spans="1:12">
      <c r="A51" s="181"/>
      <c r="B51" s="198"/>
      <c r="C51" s="311"/>
      <c r="D51" s="311"/>
      <c r="E51" s="311"/>
      <c r="F51" s="311"/>
      <c r="G51" s="311"/>
    </row>
    <row r="52" spans="1:12">
      <c r="A52" s="181"/>
      <c r="B52" s="198"/>
      <c r="C52" s="311"/>
      <c r="D52" s="311"/>
      <c r="E52" s="311"/>
      <c r="F52" s="311"/>
      <c r="G52" s="311"/>
    </row>
    <row r="53" spans="1:12">
      <c r="A53" s="181"/>
      <c r="B53" s="198"/>
      <c r="C53" s="311"/>
      <c r="D53" s="311"/>
      <c r="E53" s="311"/>
      <c r="F53" s="311"/>
      <c r="G53" s="311"/>
    </row>
    <row r="54" spans="1:12" s="81" customFormat="1" ht="26.25" customHeight="1">
      <c r="A54" s="170" t="s">
        <v>444</v>
      </c>
      <c r="B54" s="516" t="s">
        <v>79</v>
      </c>
      <c r="C54" s="516"/>
      <c r="D54" s="516"/>
      <c r="E54" s="377"/>
      <c r="F54" s="518" t="s">
        <v>476</v>
      </c>
      <c r="G54" s="518"/>
      <c r="I54" s="2"/>
      <c r="J54" s="2"/>
      <c r="K54" s="2"/>
      <c r="L54" s="2"/>
    </row>
    <row r="55" spans="1:12" s="121" customFormat="1">
      <c r="A55" s="356" t="s">
        <v>361</v>
      </c>
      <c r="B55" s="517" t="s">
        <v>66</v>
      </c>
      <c r="C55" s="517"/>
      <c r="D55" s="517"/>
      <c r="F55" s="519" t="s">
        <v>173</v>
      </c>
      <c r="G55" s="519"/>
      <c r="I55" s="2"/>
      <c r="J55" s="2"/>
      <c r="K55" s="2"/>
      <c r="L55" s="2"/>
    </row>
    <row r="56" spans="1:12">
      <c r="A56" s="3"/>
      <c r="D56" s="63"/>
      <c r="E56" s="64"/>
      <c r="F56" s="64"/>
      <c r="G56" s="64"/>
    </row>
    <row r="57" spans="1:12">
      <c r="A57" s="3"/>
      <c r="D57" s="63"/>
      <c r="E57" s="64"/>
      <c r="F57" s="64"/>
      <c r="G57" s="64"/>
    </row>
    <row r="58" spans="1:12">
      <c r="A58" s="3"/>
      <c r="D58" s="63"/>
      <c r="E58" s="64"/>
      <c r="F58" s="64"/>
      <c r="G58" s="64"/>
    </row>
    <row r="59" spans="1:12">
      <c r="A59" s="3"/>
      <c r="D59" s="63"/>
      <c r="E59" s="64"/>
      <c r="F59" s="64"/>
      <c r="G59" s="64"/>
    </row>
    <row r="60" spans="1:12">
      <c r="A60" s="3"/>
      <c r="D60" s="63"/>
      <c r="E60" s="64"/>
      <c r="F60" s="64"/>
      <c r="G60" s="64"/>
    </row>
    <row r="61" spans="1:12">
      <c r="A61" s="3"/>
      <c r="D61" s="63"/>
      <c r="E61" s="64"/>
      <c r="F61" s="64"/>
      <c r="G61" s="64"/>
    </row>
    <row r="62" spans="1:12">
      <c r="A62" s="3"/>
      <c r="D62" s="63"/>
      <c r="E62" s="64"/>
      <c r="F62" s="64"/>
      <c r="G62" s="64"/>
    </row>
    <row r="63" spans="1:12">
      <c r="A63" s="3"/>
      <c r="D63" s="63"/>
      <c r="E63" s="64"/>
      <c r="F63" s="64"/>
      <c r="G63" s="64"/>
    </row>
    <row r="64" spans="1:12">
      <c r="A64" s="3"/>
      <c r="D64" s="63"/>
      <c r="E64" s="64"/>
      <c r="F64" s="64"/>
      <c r="G64" s="64"/>
    </row>
    <row r="65" spans="1:7">
      <c r="A65" s="3"/>
      <c r="D65" s="63"/>
      <c r="E65" s="64"/>
      <c r="F65" s="64"/>
      <c r="G65" s="64"/>
    </row>
    <row r="66" spans="1:7">
      <c r="A66" s="3"/>
      <c r="D66" s="63"/>
      <c r="E66" s="64"/>
      <c r="F66" s="64"/>
      <c r="G66" s="64"/>
    </row>
    <row r="67" spans="1:7">
      <c r="A67" s="3"/>
      <c r="D67" s="63"/>
      <c r="E67" s="64"/>
      <c r="F67" s="64"/>
      <c r="G67" s="64"/>
    </row>
    <row r="68" spans="1:7">
      <c r="A68" s="3"/>
      <c r="D68" s="63"/>
      <c r="E68" s="64"/>
      <c r="F68" s="64"/>
      <c r="G68" s="64"/>
    </row>
    <row r="69" spans="1:7">
      <c r="A69" s="3"/>
      <c r="D69" s="63"/>
      <c r="E69" s="64"/>
      <c r="F69" s="64"/>
      <c r="G69" s="64"/>
    </row>
    <row r="70" spans="1:7">
      <c r="A70" s="3"/>
      <c r="D70" s="63"/>
      <c r="E70" s="64"/>
      <c r="F70" s="64"/>
      <c r="G70" s="64"/>
    </row>
    <row r="71" spans="1:7">
      <c r="A71" s="3"/>
      <c r="D71" s="63"/>
      <c r="E71" s="64"/>
      <c r="F71" s="64"/>
      <c r="G71" s="64"/>
    </row>
    <row r="72" spans="1:7">
      <c r="A72" s="3"/>
      <c r="D72" s="63"/>
      <c r="E72" s="64"/>
      <c r="F72" s="64"/>
      <c r="G72" s="64"/>
    </row>
    <row r="73" spans="1:7">
      <c r="A73" s="3"/>
      <c r="D73" s="63"/>
      <c r="E73" s="64"/>
      <c r="F73" s="64"/>
      <c r="G73" s="64"/>
    </row>
    <row r="74" spans="1:7">
      <c r="A74" s="3"/>
      <c r="D74" s="63"/>
      <c r="E74" s="64"/>
      <c r="F74" s="64"/>
      <c r="G74" s="64"/>
    </row>
    <row r="75" spans="1:7">
      <c r="A75" s="3"/>
      <c r="D75" s="63"/>
      <c r="E75" s="64"/>
      <c r="F75" s="64"/>
      <c r="G75" s="64"/>
    </row>
    <row r="76" spans="1:7">
      <c r="A76" s="3"/>
      <c r="D76" s="63"/>
      <c r="E76" s="64"/>
      <c r="F76" s="64"/>
      <c r="G76" s="64"/>
    </row>
    <row r="77" spans="1:7">
      <c r="A77" s="3"/>
      <c r="D77" s="63"/>
      <c r="E77" s="64"/>
      <c r="F77" s="64"/>
      <c r="G77" s="64"/>
    </row>
    <row r="78" spans="1:7">
      <c r="A78" s="3"/>
      <c r="D78" s="63"/>
      <c r="E78" s="64"/>
      <c r="F78" s="64"/>
      <c r="G78" s="64"/>
    </row>
    <row r="79" spans="1:7">
      <c r="A79" s="3"/>
      <c r="D79" s="63"/>
      <c r="E79" s="64"/>
      <c r="F79" s="64"/>
      <c r="G79" s="64"/>
    </row>
    <row r="80" spans="1:7">
      <c r="A80" s="3"/>
      <c r="D80" s="63"/>
      <c r="E80" s="64"/>
      <c r="F80" s="64"/>
      <c r="G80" s="64"/>
    </row>
    <row r="81" spans="1:7">
      <c r="A81" s="3"/>
      <c r="D81" s="63"/>
      <c r="E81" s="64"/>
      <c r="F81" s="64"/>
      <c r="G81" s="64"/>
    </row>
    <row r="82" spans="1:7">
      <c r="A82" s="3"/>
      <c r="D82" s="63"/>
      <c r="E82" s="64"/>
      <c r="F82" s="64"/>
      <c r="G82" s="64"/>
    </row>
    <row r="83" spans="1:7">
      <c r="A83" s="3"/>
      <c r="D83" s="63"/>
      <c r="E83" s="64"/>
      <c r="F83" s="64"/>
      <c r="G83" s="64"/>
    </row>
    <row r="84" spans="1:7">
      <c r="A84" s="3"/>
      <c r="D84" s="63"/>
      <c r="E84" s="64"/>
      <c r="F84" s="64"/>
      <c r="G84" s="64"/>
    </row>
    <row r="85" spans="1:7">
      <c r="A85" s="3"/>
      <c r="D85" s="63"/>
      <c r="E85" s="64"/>
      <c r="F85" s="64"/>
      <c r="G85" s="64"/>
    </row>
    <row r="86" spans="1:7">
      <c r="A86" s="3"/>
      <c r="D86" s="63"/>
      <c r="E86" s="64"/>
      <c r="F86" s="64"/>
      <c r="G86" s="64"/>
    </row>
    <row r="87" spans="1:7">
      <c r="A87" s="3"/>
      <c r="D87" s="63"/>
      <c r="E87" s="64"/>
      <c r="F87" s="64"/>
      <c r="G87" s="64"/>
    </row>
    <row r="88" spans="1:7">
      <c r="A88" s="3"/>
      <c r="D88" s="63"/>
      <c r="E88" s="64"/>
      <c r="F88" s="64"/>
      <c r="G88" s="64"/>
    </row>
    <row r="89" spans="1:7">
      <c r="A89" s="3"/>
      <c r="D89" s="63"/>
      <c r="E89" s="64"/>
      <c r="F89" s="64"/>
      <c r="G89" s="64"/>
    </row>
    <row r="90" spans="1:7">
      <c r="A90" s="3"/>
      <c r="D90" s="63"/>
      <c r="E90" s="64"/>
      <c r="F90" s="64"/>
      <c r="G90" s="64"/>
    </row>
    <row r="91" spans="1:7">
      <c r="A91" s="3"/>
      <c r="D91" s="63"/>
      <c r="E91" s="64"/>
      <c r="F91" s="64"/>
      <c r="G91" s="64"/>
    </row>
    <row r="92" spans="1:7">
      <c r="A92" s="3"/>
      <c r="D92" s="63"/>
      <c r="E92" s="64"/>
      <c r="F92" s="64"/>
      <c r="G92" s="64"/>
    </row>
    <row r="93" spans="1:7">
      <c r="A93" s="3"/>
      <c r="D93" s="63"/>
      <c r="E93" s="64"/>
      <c r="F93" s="64"/>
      <c r="G93" s="64"/>
    </row>
    <row r="94" spans="1:7">
      <c r="A94" s="3"/>
      <c r="D94" s="63"/>
      <c r="E94" s="64"/>
      <c r="F94" s="64"/>
      <c r="G94" s="64"/>
    </row>
    <row r="95" spans="1:7">
      <c r="A95" s="3"/>
      <c r="D95" s="63"/>
      <c r="E95" s="64"/>
      <c r="F95" s="64"/>
      <c r="G95" s="64"/>
    </row>
    <row r="96" spans="1:7">
      <c r="A96" s="3"/>
      <c r="D96" s="63"/>
      <c r="E96" s="64"/>
      <c r="F96" s="64"/>
      <c r="G96" s="64"/>
    </row>
    <row r="97" spans="1:7">
      <c r="A97" s="3"/>
      <c r="D97" s="63"/>
      <c r="E97" s="64"/>
      <c r="F97" s="64"/>
      <c r="G97" s="64"/>
    </row>
    <row r="98" spans="1:7">
      <c r="A98" s="3"/>
      <c r="D98" s="63"/>
      <c r="E98" s="64"/>
      <c r="F98" s="64"/>
      <c r="G98" s="64"/>
    </row>
    <row r="99" spans="1:7">
      <c r="A99" s="3"/>
      <c r="D99" s="63"/>
      <c r="E99" s="64"/>
      <c r="F99" s="64"/>
      <c r="G99" s="64"/>
    </row>
    <row r="100" spans="1:7">
      <c r="A100" s="3"/>
      <c r="D100" s="63"/>
      <c r="E100" s="64"/>
      <c r="F100" s="64"/>
      <c r="G100" s="64"/>
    </row>
    <row r="101" spans="1:7">
      <c r="A101" s="3"/>
      <c r="D101" s="63"/>
      <c r="E101" s="64"/>
      <c r="F101" s="64"/>
      <c r="G101" s="64"/>
    </row>
    <row r="102" spans="1:7">
      <c r="A102" s="3"/>
      <c r="D102" s="63"/>
      <c r="E102" s="64"/>
      <c r="F102" s="64"/>
      <c r="G102" s="64"/>
    </row>
    <row r="103" spans="1:7">
      <c r="A103" s="3"/>
      <c r="D103" s="63"/>
      <c r="E103" s="64"/>
      <c r="F103" s="64"/>
      <c r="G103" s="64"/>
    </row>
    <row r="104" spans="1:7">
      <c r="A104" s="3"/>
      <c r="D104" s="63"/>
      <c r="E104" s="64"/>
      <c r="F104" s="64"/>
      <c r="G104" s="64"/>
    </row>
    <row r="105" spans="1:7">
      <c r="A105" s="3"/>
      <c r="D105" s="63"/>
      <c r="E105" s="64"/>
      <c r="F105" s="64"/>
      <c r="G105" s="64"/>
    </row>
    <row r="106" spans="1:7">
      <c r="A106" s="3"/>
      <c r="D106" s="63"/>
      <c r="E106" s="64"/>
      <c r="F106" s="64"/>
      <c r="G106" s="64"/>
    </row>
    <row r="107" spans="1:7">
      <c r="A107" s="3"/>
      <c r="D107" s="63"/>
      <c r="E107" s="64"/>
      <c r="F107" s="64"/>
      <c r="G107" s="64"/>
    </row>
    <row r="108" spans="1:7">
      <c r="A108" s="3"/>
    </row>
    <row r="109" spans="1:7">
      <c r="A109" s="5"/>
    </row>
    <row r="110" spans="1:7">
      <c r="A110" s="5"/>
    </row>
    <row r="111" spans="1:7">
      <c r="A111" s="5"/>
    </row>
    <row r="112" spans="1:7">
      <c r="A112" s="5"/>
    </row>
    <row r="113" spans="1:1" s="2" customFormat="1">
      <c r="A113" s="5"/>
    </row>
    <row r="114" spans="1:1" s="2" customFormat="1">
      <c r="A114" s="5"/>
    </row>
    <row r="115" spans="1:1" s="2" customFormat="1">
      <c r="A115" s="5"/>
    </row>
    <row r="116" spans="1:1" s="2" customFormat="1">
      <c r="A116" s="5"/>
    </row>
    <row r="117" spans="1:1" s="2" customFormat="1">
      <c r="A117" s="5"/>
    </row>
    <row r="118" spans="1:1" s="2" customFormat="1">
      <c r="A118" s="5"/>
    </row>
    <row r="119" spans="1:1" s="2" customFormat="1">
      <c r="A119" s="5"/>
    </row>
    <row r="120" spans="1:1" s="2" customFormat="1">
      <c r="A120" s="5"/>
    </row>
    <row r="121" spans="1:1" s="2" customFormat="1">
      <c r="A121" s="5"/>
    </row>
    <row r="122" spans="1:1" s="2" customFormat="1">
      <c r="A122" s="5"/>
    </row>
    <row r="123" spans="1:1" s="2" customFormat="1">
      <c r="A123" s="5"/>
    </row>
    <row r="124" spans="1:1" s="2" customFormat="1">
      <c r="A124" s="5"/>
    </row>
    <row r="125" spans="1:1" s="2" customFormat="1">
      <c r="A125" s="5"/>
    </row>
    <row r="126" spans="1:1" s="2" customFormat="1">
      <c r="A126" s="5"/>
    </row>
    <row r="127" spans="1:1" s="2" customFormat="1">
      <c r="A127" s="5"/>
    </row>
    <row r="128" spans="1:1" s="2" customFormat="1">
      <c r="A128" s="5"/>
    </row>
    <row r="129" spans="1:1" s="2" customFormat="1">
      <c r="A129" s="5"/>
    </row>
    <row r="130" spans="1:1" s="2" customFormat="1">
      <c r="A130" s="5"/>
    </row>
    <row r="131" spans="1:1" s="2" customFormat="1">
      <c r="A131" s="5"/>
    </row>
    <row r="132" spans="1:1" s="2" customFormat="1">
      <c r="A132" s="5"/>
    </row>
    <row r="133" spans="1:1" s="2" customFormat="1">
      <c r="A133" s="5"/>
    </row>
    <row r="134" spans="1:1" s="2" customFormat="1">
      <c r="A134" s="5"/>
    </row>
    <row r="135" spans="1:1" s="2" customFormat="1">
      <c r="A135" s="5"/>
    </row>
    <row r="136" spans="1:1" s="2" customFormat="1">
      <c r="A136" s="5"/>
    </row>
    <row r="137" spans="1:1" s="2" customFormat="1">
      <c r="A137" s="5"/>
    </row>
    <row r="138" spans="1:1" s="2" customFormat="1">
      <c r="A138" s="5"/>
    </row>
    <row r="139" spans="1:1" s="2" customFormat="1">
      <c r="A139" s="5"/>
    </row>
    <row r="140" spans="1:1" s="2" customFormat="1">
      <c r="A140" s="5"/>
    </row>
    <row r="141" spans="1:1" s="2" customFormat="1">
      <c r="A141" s="5"/>
    </row>
    <row r="142" spans="1:1" s="2" customFormat="1">
      <c r="A142" s="5"/>
    </row>
    <row r="143" spans="1:1" s="2" customFormat="1">
      <c r="A143" s="5"/>
    </row>
    <row r="144" spans="1:1" s="2" customFormat="1">
      <c r="A144" s="5"/>
    </row>
    <row r="145" spans="1:1" s="2" customFormat="1">
      <c r="A145" s="5"/>
    </row>
    <row r="146" spans="1:1" s="2" customFormat="1">
      <c r="A146" s="5"/>
    </row>
    <row r="147" spans="1:1" s="2" customFormat="1">
      <c r="A147" s="5"/>
    </row>
    <row r="148" spans="1:1" s="2" customFormat="1">
      <c r="A148" s="5"/>
    </row>
    <row r="149" spans="1:1" s="2" customFormat="1">
      <c r="A149" s="5"/>
    </row>
    <row r="150" spans="1:1" s="2" customFormat="1">
      <c r="A150" s="5"/>
    </row>
    <row r="151" spans="1:1" s="2" customFormat="1">
      <c r="A151" s="5"/>
    </row>
    <row r="152" spans="1:1" s="2" customFormat="1">
      <c r="A152" s="5"/>
    </row>
    <row r="153" spans="1:1" s="2" customFormat="1">
      <c r="A153" s="5"/>
    </row>
    <row r="154" spans="1:1" s="2" customFormat="1">
      <c r="A154" s="5"/>
    </row>
    <row r="155" spans="1:1" s="2" customFormat="1">
      <c r="A155" s="5"/>
    </row>
    <row r="156" spans="1:1" s="2" customFormat="1">
      <c r="A156" s="5"/>
    </row>
    <row r="157" spans="1:1" s="2" customFormat="1">
      <c r="A157" s="5"/>
    </row>
    <row r="158" spans="1:1" s="2" customFormat="1">
      <c r="A158" s="5"/>
    </row>
    <row r="159" spans="1:1" s="2" customFormat="1">
      <c r="A159" s="5"/>
    </row>
    <row r="160" spans="1:1" s="2" customFormat="1">
      <c r="A160" s="5"/>
    </row>
    <row r="161" spans="1:1" s="2" customFormat="1">
      <c r="A161" s="5"/>
    </row>
    <row r="162" spans="1:1" s="2" customFormat="1">
      <c r="A162" s="5"/>
    </row>
    <row r="163" spans="1:1" s="2" customFormat="1">
      <c r="A163" s="5"/>
    </row>
    <row r="164" spans="1:1" s="2" customFormat="1">
      <c r="A164" s="5"/>
    </row>
    <row r="165" spans="1:1" s="2" customFormat="1">
      <c r="A165" s="5"/>
    </row>
    <row r="166" spans="1:1" s="2" customFormat="1">
      <c r="A166" s="5"/>
    </row>
    <row r="167" spans="1:1" s="2" customFormat="1">
      <c r="A167" s="5"/>
    </row>
    <row r="168" spans="1:1" s="2" customFormat="1">
      <c r="A168" s="5"/>
    </row>
    <row r="169" spans="1:1" s="2" customFormat="1">
      <c r="A169" s="5"/>
    </row>
    <row r="170" spans="1:1" s="2" customFormat="1">
      <c r="A170" s="5"/>
    </row>
    <row r="171" spans="1:1" s="2" customFormat="1">
      <c r="A171" s="5"/>
    </row>
    <row r="172" spans="1:1" s="2" customFormat="1">
      <c r="A172" s="5"/>
    </row>
    <row r="173" spans="1:1" s="2" customFormat="1">
      <c r="A173" s="5"/>
    </row>
    <row r="174" spans="1:1" s="2" customFormat="1">
      <c r="A174" s="5"/>
    </row>
    <row r="175" spans="1:1" s="2" customFormat="1">
      <c r="A175" s="5"/>
    </row>
    <row r="176" spans="1:1" s="2" customFormat="1">
      <c r="A176" s="5"/>
    </row>
    <row r="177" spans="1:1" s="2" customFormat="1">
      <c r="A177" s="5"/>
    </row>
    <row r="178" spans="1:1" s="2" customFormat="1">
      <c r="A178" s="5"/>
    </row>
    <row r="179" spans="1:1" s="2" customFormat="1">
      <c r="A179" s="5"/>
    </row>
    <row r="180" spans="1:1" s="2" customFormat="1">
      <c r="A180" s="5"/>
    </row>
    <row r="181" spans="1:1" s="2" customFormat="1">
      <c r="A181" s="5"/>
    </row>
    <row r="182" spans="1:1" s="2" customFormat="1">
      <c r="A182" s="5"/>
    </row>
    <row r="183" spans="1:1" s="2" customFormat="1">
      <c r="A183" s="5"/>
    </row>
    <row r="184" spans="1:1" s="2" customFormat="1">
      <c r="A184" s="5"/>
    </row>
    <row r="185" spans="1:1" s="2" customFormat="1">
      <c r="A185" s="5"/>
    </row>
    <row r="186" spans="1:1" s="2" customFormat="1">
      <c r="A186" s="5"/>
    </row>
    <row r="187" spans="1:1" s="2" customFormat="1">
      <c r="A187" s="5"/>
    </row>
    <row r="188" spans="1:1" s="2" customFormat="1">
      <c r="A188" s="5"/>
    </row>
    <row r="189" spans="1:1" s="2" customFormat="1">
      <c r="A189" s="5"/>
    </row>
    <row r="190" spans="1:1" s="2" customFormat="1">
      <c r="A190" s="5"/>
    </row>
    <row r="191" spans="1:1" s="2" customFormat="1">
      <c r="A191" s="5"/>
    </row>
    <row r="192" spans="1:1" s="2" customFormat="1">
      <c r="A192" s="5"/>
    </row>
    <row r="193" spans="1:1" s="2" customFormat="1">
      <c r="A193" s="5"/>
    </row>
    <row r="194" spans="1:1" s="2" customFormat="1">
      <c r="A194" s="5"/>
    </row>
    <row r="195" spans="1:1" s="2" customFormat="1">
      <c r="A195" s="5"/>
    </row>
    <row r="196" spans="1:1" s="2" customFormat="1">
      <c r="A196" s="5"/>
    </row>
    <row r="197" spans="1:1" s="2" customFormat="1">
      <c r="A197" s="5"/>
    </row>
    <row r="198" spans="1:1" s="2" customFormat="1">
      <c r="A198" s="5"/>
    </row>
    <row r="199" spans="1:1" s="2" customFormat="1">
      <c r="A199" s="5"/>
    </row>
    <row r="200" spans="1:1" s="2" customFormat="1">
      <c r="A200" s="5"/>
    </row>
    <row r="201" spans="1:1" s="2" customFormat="1">
      <c r="A201" s="5"/>
    </row>
    <row r="202" spans="1:1" s="2" customFormat="1">
      <c r="A202" s="5"/>
    </row>
    <row r="203" spans="1:1" s="2" customFormat="1">
      <c r="A203" s="5"/>
    </row>
    <row r="204" spans="1:1" s="2" customFormat="1">
      <c r="A204" s="5"/>
    </row>
    <row r="205" spans="1:1" s="2" customFormat="1">
      <c r="A205" s="5"/>
    </row>
    <row r="206" spans="1:1" s="2" customFormat="1">
      <c r="A206" s="5"/>
    </row>
    <row r="207" spans="1:1" s="2" customFormat="1">
      <c r="A207" s="5"/>
    </row>
    <row r="208" spans="1:1" s="2" customFormat="1">
      <c r="A208" s="5"/>
    </row>
    <row r="209" spans="1:1" s="2" customFormat="1">
      <c r="A209" s="5"/>
    </row>
    <row r="210" spans="1:1" s="2" customFormat="1">
      <c r="A210" s="5"/>
    </row>
    <row r="211" spans="1:1" s="2" customFormat="1">
      <c r="A211" s="5"/>
    </row>
    <row r="212" spans="1:1" s="2" customFormat="1">
      <c r="A212" s="5"/>
    </row>
    <row r="213" spans="1:1" s="2" customFormat="1">
      <c r="A213" s="5"/>
    </row>
    <row r="214" spans="1:1" s="2" customFormat="1">
      <c r="A214" s="5"/>
    </row>
    <row r="215" spans="1:1" s="2" customFormat="1">
      <c r="A215" s="5"/>
    </row>
    <row r="216" spans="1:1" s="2" customFormat="1">
      <c r="A216" s="5"/>
    </row>
    <row r="217" spans="1:1" s="2" customFormat="1">
      <c r="A217" s="5"/>
    </row>
    <row r="218" spans="1:1" s="2" customFormat="1">
      <c r="A218" s="5"/>
    </row>
    <row r="219" spans="1:1" s="2" customFormat="1">
      <c r="A219" s="5"/>
    </row>
    <row r="220" spans="1:1" s="2" customFormat="1">
      <c r="A220" s="5"/>
    </row>
    <row r="221" spans="1:1" s="2" customFormat="1">
      <c r="A221" s="5"/>
    </row>
    <row r="222" spans="1:1" s="2" customFormat="1">
      <c r="A222" s="5"/>
    </row>
    <row r="223" spans="1:1" s="2" customFormat="1">
      <c r="A223" s="5"/>
    </row>
    <row r="224" spans="1:1" s="2" customFormat="1">
      <c r="A224" s="5"/>
    </row>
    <row r="225" spans="1:1" s="2" customFormat="1">
      <c r="A225" s="5"/>
    </row>
    <row r="226" spans="1:1" s="2" customFormat="1">
      <c r="A226" s="5"/>
    </row>
    <row r="227" spans="1:1" s="2" customFormat="1">
      <c r="A227" s="5"/>
    </row>
    <row r="228" spans="1:1" s="2" customFormat="1">
      <c r="A228" s="5"/>
    </row>
    <row r="229" spans="1:1" s="2" customFormat="1">
      <c r="A229" s="5"/>
    </row>
    <row r="230" spans="1:1" s="2" customFormat="1">
      <c r="A230" s="5"/>
    </row>
    <row r="231" spans="1:1" s="2" customFormat="1">
      <c r="A231" s="5"/>
    </row>
    <row r="232" spans="1:1" s="2" customFormat="1">
      <c r="A232" s="5"/>
    </row>
    <row r="233" spans="1:1" s="2" customFormat="1">
      <c r="A233" s="5"/>
    </row>
    <row r="234" spans="1:1" s="2" customFormat="1">
      <c r="A234" s="5"/>
    </row>
    <row r="235" spans="1:1" s="2" customFormat="1">
      <c r="A235" s="5"/>
    </row>
    <row r="236" spans="1:1" s="2" customFormat="1">
      <c r="A236" s="5"/>
    </row>
    <row r="237" spans="1:1" s="2" customFormat="1">
      <c r="A237" s="5"/>
    </row>
    <row r="238" spans="1:1" s="2" customFormat="1">
      <c r="A238" s="5"/>
    </row>
    <row r="239" spans="1:1" s="2" customFormat="1">
      <c r="A239" s="5"/>
    </row>
    <row r="240" spans="1:1" s="2" customFormat="1">
      <c r="A240" s="5"/>
    </row>
    <row r="241" spans="1:1" s="2" customFormat="1">
      <c r="A241" s="5"/>
    </row>
    <row r="242" spans="1:1" s="2" customFormat="1">
      <c r="A242" s="5"/>
    </row>
    <row r="243" spans="1:1" s="2" customFormat="1">
      <c r="A243" s="5"/>
    </row>
    <row r="244" spans="1:1" s="2" customFormat="1">
      <c r="A244" s="5"/>
    </row>
    <row r="245" spans="1:1" s="2" customFormat="1">
      <c r="A245" s="5"/>
    </row>
    <row r="246" spans="1:1" s="2" customFormat="1">
      <c r="A246" s="5"/>
    </row>
    <row r="247" spans="1:1" s="2" customFormat="1">
      <c r="A247" s="5"/>
    </row>
    <row r="248" spans="1:1" s="2" customFormat="1">
      <c r="A248" s="5"/>
    </row>
    <row r="249" spans="1:1" s="2" customFormat="1">
      <c r="A249" s="5"/>
    </row>
    <row r="250" spans="1:1" s="2" customFormat="1">
      <c r="A250" s="5"/>
    </row>
    <row r="251" spans="1:1" s="2" customFormat="1">
      <c r="A251" s="5"/>
    </row>
    <row r="252" spans="1:1" s="2" customFormat="1">
      <c r="A252" s="5"/>
    </row>
    <row r="253" spans="1:1" s="2" customFormat="1">
      <c r="A253" s="5"/>
    </row>
    <row r="254" spans="1:1" s="2" customFormat="1">
      <c r="A254" s="5"/>
    </row>
    <row r="255" spans="1:1" s="2" customFormat="1">
      <c r="A255" s="5"/>
    </row>
    <row r="256" spans="1:1" s="2" customFormat="1">
      <c r="A256" s="5"/>
    </row>
    <row r="257" spans="1:1" s="2" customFormat="1">
      <c r="A257" s="5"/>
    </row>
    <row r="258" spans="1:1" s="2" customFormat="1">
      <c r="A258" s="5"/>
    </row>
    <row r="259" spans="1:1" s="2" customFormat="1">
      <c r="A259" s="5"/>
    </row>
    <row r="260" spans="1:1" s="2" customFormat="1">
      <c r="A260" s="5"/>
    </row>
    <row r="261" spans="1:1" s="2" customFormat="1">
      <c r="A261" s="5"/>
    </row>
    <row r="262" spans="1:1" s="2" customFormat="1">
      <c r="A262" s="5"/>
    </row>
    <row r="263" spans="1:1" s="2" customFormat="1">
      <c r="A263" s="5"/>
    </row>
    <row r="264" spans="1:1" s="2" customFormat="1">
      <c r="A264" s="5"/>
    </row>
    <row r="265" spans="1:1" s="2" customFormat="1">
      <c r="A265" s="5"/>
    </row>
    <row r="266" spans="1:1" s="2" customFormat="1">
      <c r="A266" s="5"/>
    </row>
    <row r="267" spans="1:1" s="2" customFormat="1">
      <c r="A267" s="5"/>
    </row>
    <row r="268" spans="1:1" s="2" customFormat="1">
      <c r="A268" s="5"/>
    </row>
    <row r="269" spans="1:1" s="2" customFormat="1">
      <c r="A269" s="5"/>
    </row>
    <row r="270" spans="1:1" s="2" customFormat="1">
      <c r="A270" s="5"/>
    </row>
    <row r="271" spans="1:1" s="2" customFormat="1">
      <c r="A271" s="5"/>
    </row>
    <row r="272" spans="1:1" s="2" customFormat="1">
      <c r="A272" s="5"/>
    </row>
    <row r="273" spans="1:1" s="2" customFormat="1">
      <c r="A273" s="5"/>
    </row>
    <row r="274" spans="1:1" s="2" customFormat="1">
      <c r="A274" s="5"/>
    </row>
    <row r="275" spans="1:1" s="2" customFormat="1">
      <c r="A275" s="5"/>
    </row>
  </sheetData>
  <mergeCells count="5">
    <mergeCell ref="B54:D54"/>
    <mergeCell ref="B55:D55"/>
    <mergeCell ref="F54:G54"/>
    <mergeCell ref="F55:G55"/>
    <mergeCell ref="A2:G2"/>
  </mergeCells>
  <printOptions horizontalCentered="1"/>
  <pageMargins left="0.59055118110236227" right="0.59055118110236227" top="0.78740157480314965" bottom="0.59055118110236227" header="0" footer="0"/>
  <pageSetup paperSize="9" scale="7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23</vt:i4>
      </vt:variant>
    </vt:vector>
  </HeadingPairs>
  <TitlesOfParts>
    <vt:vector size="37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админ</cp:lastModifiedBy>
  <cp:lastPrinted>2024-03-19T12:36:31Z</cp:lastPrinted>
  <dcterms:created xsi:type="dcterms:W3CDTF">2003-03-13T16:00:22Z</dcterms:created>
  <dcterms:modified xsi:type="dcterms:W3CDTF">2024-03-19T12:37:19Z</dcterms:modified>
</cp:coreProperties>
</file>